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log/Documents/애드센스/클로드/"/>
    </mc:Choice>
  </mc:AlternateContent>
  <xr:revisionPtr revIDLastSave="0" documentId="8_{BB89FB7A-85A9-E140-8BA0-40E34CE97ADA}" xr6:coauthVersionLast="47" xr6:coauthVersionMax="47" xr10:uidLastSave="{00000000-0000-0000-0000-000000000000}"/>
  <bookViews>
    <workbookView xWindow="4340" yWindow="500" windowWidth="24460" windowHeight="15860" xr2:uid="{00000000-000D-0000-FFFF-FFFF00000000}"/>
  </bookViews>
  <sheets>
    <sheet name="00_사용안내" sheetId="1" r:id="rId1"/>
    <sheet name="01_기본입력" sheetId="2" r:id="rId2"/>
    <sheet name="02_개발_양산" sheetId="3" r:id="rId3"/>
    <sheet name="03_수입원가" sheetId="4" r:id="rId4"/>
    <sheet name="04_판매비용" sheetId="5" r:id="rId5"/>
    <sheet name="05_손익분석" sheetId="6" r:id="rId6"/>
    <sheet name="06_시나리오" sheetId="7" r:id="rId7"/>
    <sheet name="07_법정비용체크"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C8" i="7"/>
  <c r="B8" i="7"/>
  <c r="D7" i="7"/>
  <c r="C7" i="7"/>
  <c r="B7" i="7"/>
  <c r="D6" i="7"/>
  <c r="J24" i="7" s="1"/>
  <c r="C6" i="7"/>
  <c r="I24" i="7" s="1"/>
  <c r="B6" i="7"/>
  <c r="H24" i="7" s="1"/>
  <c r="D5" i="7"/>
  <c r="D12" i="7" s="1"/>
  <c r="D13" i="7" s="1"/>
  <c r="C5" i="7"/>
  <c r="C12" i="7" s="1"/>
  <c r="C13" i="7" s="1"/>
  <c r="B5" i="7"/>
  <c r="B12" i="7" s="1"/>
  <c r="B13" i="7" s="1"/>
  <c r="B13" i="6"/>
  <c r="G10" i="6"/>
  <c r="G7" i="6"/>
  <c r="G6" i="6"/>
  <c r="B6" i="6"/>
  <c r="B5" i="6"/>
  <c r="D18" i="5"/>
  <c r="D17" i="5"/>
  <c r="D16" i="5"/>
  <c r="D15" i="5"/>
  <c r="D14" i="5"/>
  <c r="D13" i="5"/>
  <c r="D12" i="5"/>
  <c r="D11" i="5"/>
  <c r="D10" i="5"/>
  <c r="D9" i="5"/>
  <c r="D8" i="5"/>
  <c r="D7" i="5"/>
  <c r="D6" i="5"/>
  <c r="D20" i="5" s="1"/>
  <c r="D5" i="5"/>
  <c r="C16" i="4"/>
  <c r="C15" i="4"/>
  <c r="C14" i="4"/>
  <c r="C13" i="4"/>
  <c r="C12" i="4"/>
  <c r="C11" i="4"/>
  <c r="C8" i="4"/>
  <c r="C7" i="4"/>
  <c r="C6" i="4"/>
  <c r="C5" i="4"/>
  <c r="B5" i="4"/>
  <c r="G12" i="6" s="1"/>
  <c r="B30" i="3"/>
  <c r="B29" i="3"/>
  <c r="B12" i="6" s="1"/>
  <c r="B28" i="3"/>
  <c r="B27" i="3"/>
  <c r="B26" i="3"/>
  <c r="D19" i="3"/>
  <c r="C19" i="3"/>
  <c r="G5" i="6" s="1"/>
  <c r="G8" i="6" s="1"/>
  <c r="D18" i="3"/>
  <c r="E18" i="3" s="1"/>
  <c r="D17" i="3"/>
  <c r="E17" i="3" s="1"/>
  <c r="E16" i="3"/>
  <c r="D16" i="3"/>
  <c r="E15" i="3"/>
  <c r="D15" i="3"/>
  <c r="D14" i="3"/>
  <c r="E14" i="3" s="1"/>
  <c r="D13" i="3"/>
  <c r="E13" i="3" s="1"/>
  <c r="E12" i="3"/>
  <c r="D12" i="3"/>
  <c r="E11" i="3"/>
  <c r="D11" i="3"/>
  <c r="D10" i="3"/>
  <c r="E10" i="3" s="1"/>
  <c r="D9" i="3"/>
  <c r="E9" i="3" s="1"/>
  <c r="E8" i="3"/>
  <c r="D8" i="3"/>
  <c r="E7" i="3"/>
  <c r="D7" i="3"/>
  <c r="D6" i="3"/>
  <c r="E6" i="3" s="1"/>
  <c r="D5" i="3"/>
  <c r="E5" i="3" s="1"/>
  <c r="B23" i="6" l="1"/>
  <c r="D16" i="7"/>
  <c r="C16" i="7"/>
  <c r="B16" i="7"/>
  <c r="D14" i="7"/>
  <c r="D15" i="7" s="1"/>
  <c r="B8" i="6"/>
  <c r="C14" i="7"/>
  <c r="C15" i="7" s="1"/>
  <c r="B14" i="7"/>
  <c r="E19" i="3"/>
  <c r="B11" i="6" s="1"/>
  <c r="B9" i="4"/>
  <c r="B21" i="6"/>
  <c r="B15" i="7"/>
  <c r="I25" i="7" l="1"/>
  <c r="C17" i="7"/>
  <c r="C18" i="7" s="1"/>
  <c r="I22" i="7" s="1"/>
  <c r="C19" i="7"/>
  <c r="I23" i="7" s="1"/>
  <c r="J25" i="7"/>
  <c r="D17" i="7"/>
  <c r="D18" i="7" s="1"/>
  <c r="J22" i="7" s="1"/>
  <c r="D19" i="7"/>
  <c r="J23" i="7" s="1"/>
  <c r="H25" i="7"/>
  <c r="B17" i="7"/>
  <c r="B18" i="7" s="1"/>
  <c r="H22" i="7" s="1"/>
  <c r="B19" i="7"/>
  <c r="H23" i="7" s="1"/>
  <c r="B10" i="4"/>
  <c r="C9" i="4"/>
  <c r="C10" i="4" l="1"/>
  <c r="B18" i="4"/>
  <c r="B23" i="4"/>
  <c r="G14" i="6" s="1"/>
  <c r="G13" i="6" l="1"/>
  <c r="G15" i="6" s="1"/>
  <c r="C18" i="4"/>
  <c r="B7" i="6" s="1"/>
  <c r="B14" i="6" l="1"/>
  <c r="B15" i="6" s="1"/>
  <c r="B16" i="6" s="1"/>
  <c r="B9" i="6"/>
  <c r="G9" i="6" l="1"/>
  <c r="G11" i="6" s="1"/>
  <c r="B22" i="6"/>
  <c r="B24" i="6" s="1"/>
  <c r="B10" i="6"/>
</calcChain>
</file>

<file path=xl/sharedStrings.xml><?xml version="1.0" encoding="utf-8"?>
<sst xmlns="http://schemas.openxmlformats.org/spreadsheetml/2006/main" count="465" uniqueCount="339">
  <si>
    <t>수입·OEM 제품 원가분석 엑셀 도구</t>
  </si>
  <si>
    <t>이 파일의 목적</t>
  </si>
  <si>
    <t>이 분석기는 해외 수입·OEM 제품의 개발비, 금형비, 수입원가, 판매비용, 반품·불량·A/S, 법정비용, 환율·판매량 시나리오를 한 번에 검토하기 위한 관리용 도구입니다.
노란색 셀은 사용자가 입력하거나 확인해야 하는 값이며, 파란 글씨는 하드코딩 입력값입니다. 검은 글씨는 계산식, 초록 글씨는 다른 시트에서 연결된 값입니다.
법률·세금·인증·환경 관련 적용 여부는 제품 사양과 사업규모에 따라 달라질 수 있으므로, 엑셀의 체크리스트를 최종 판단 근거로 사용하지 말고 공식기관·관세사·세무사·시험기관 등에 확인하십시오.</t>
  </si>
  <si>
    <t>사용 순서</t>
  </si>
  <si>
    <t>순서</t>
  </si>
  <si>
    <t>시트</t>
  </si>
  <si>
    <t>작업</t>
  </si>
  <si>
    <t>1</t>
  </si>
  <si>
    <t>01_기본입력</t>
  </si>
  <si>
    <t>제품가격·환율·수량·판매가격 등 기본 가정을 입력합니다.</t>
  </si>
  <si>
    <t>2</t>
  </si>
  <si>
    <t>02_개발_양산</t>
  </si>
  <si>
    <t>샘플·개발·경쟁제품 발송·금형·치공구·인증 등 본 발주 전 비용을 입력합니다.</t>
  </si>
  <si>
    <t>3</t>
  </si>
  <si>
    <t>03_수입원가</t>
  </si>
  <si>
    <t>국제운송·보험·관세·통관·국내운송 등 국내 입고까지 비용을 입력합니다.</t>
  </si>
  <si>
    <t>4</t>
  </si>
  <si>
    <t>04_판매비용</t>
  </si>
  <si>
    <t>플랫폼·광고·배송·반품·불량·A/S·환경 관련 비용을 입력합니다.</t>
  </si>
  <si>
    <t>5</t>
  </si>
  <si>
    <t>05_손익분석</t>
  </si>
  <si>
    <t>개당 총원가, 공헌이익, 경제적 이익, 손익분기점, 초기자금소요를 확인합니다.</t>
  </si>
  <si>
    <t>6</t>
  </si>
  <si>
    <t>06_시나리오</t>
  </si>
  <si>
    <t>환율·판매량·광고비·반품률이 바뀔 때 손익 변화를 비교합니다.</t>
  </si>
  <si>
    <t>7</t>
  </si>
  <si>
    <t>07_법정비용체크</t>
  </si>
  <si>
    <t>KC·전파 적합성평가·EPR·환경성보장제·폐기물부담금 등 적용 여부를 확인합니다.</t>
  </si>
  <si>
    <t>핵심 원칙</t>
  </si>
  <si>
    <t>① 원가는 본 발주일부터가 아니라 제품 검토·샘플·개발 단계부터 발생합니다.
② 금형비는 금형의 이론적 생산가능 수량뿐 아니라 실제 예상 판매량 기준으로도 배부해 보십시오.
③ 수입부가가치세는 손익상 원가와 현금흐름을 구분하여 보십시오.
④ AI는 누락비용 탐색·시나리오 해석에 활용하고, 엑셀은 확정된 숫자와 계산식을 반복 관리하는 용도로 쓰는 것이 좋습니다.</t>
  </si>
  <si>
    <t>01. 기본 입력값</t>
  </si>
  <si>
    <t>항목</t>
  </si>
  <si>
    <t>입력값</t>
  </si>
  <si>
    <t>단위</t>
  </si>
  <si>
    <t>설명</t>
  </si>
  <si>
    <t>제품명</t>
  </si>
  <si>
    <t>예시 제품</t>
  </si>
  <si>
    <t>사용자가 분석할 제품명</t>
  </si>
  <si>
    <t>공급업체</t>
  </si>
  <si>
    <t>예시 제조업체</t>
  </si>
  <si>
    <t>해외 제조업체명</t>
  </si>
  <si>
    <t>거래통화</t>
  </si>
  <si>
    <t>USD</t>
  </si>
  <si>
    <t>USD/CNY/EUR 등</t>
  </si>
  <si>
    <t>해외 공급단가</t>
  </si>
  <si>
    <t>외화/개</t>
  </si>
  <si>
    <t>견적서상 제품 단가</t>
  </si>
  <si>
    <t>기준 환율</t>
  </si>
  <si>
    <t>원/외화</t>
  </si>
  <si>
    <t>실제 적용 또는 보수적 환율</t>
  </si>
  <si>
    <t>초도 발주수량</t>
  </si>
  <si>
    <t>개</t>
  </si>
  <si>
    <t>첫 본발주 수량</t>
  </si>
  <si>
    <t>예상 누적판매량</t>
  </si>
  <si>
    <t>개발비·금형비 회수 기준</t>
  </si>
  <si>
    <t>보수적 누적판매량</t>
  </si>
  <si>
    <t>하방 시나리오</t>
  </si>
  <si>
    <t>판매가격(부가세 포함)</t>
  </si>
  <si>
    <t>원/개</t>
  </si>
  <si>
    <t>소비자 판매가격</t>
  </si>
  <si>
    <t>부가가치세율</t>
  </si>
  <si>
    <t>%</t>
  </si>
  <si>
    <t>일반적인 예시값. 실제 적용 확인</t>
  </si>
  <si>
    <t>관세율</t>
  </si>
  <si>
    <t>HS Code·FTA 적용 후 실제 세율 입력</t>
  </si>
  <si>
    <t>불리한 환율</t>
  </si>
  <si>
    <t>시나리오 분석용</t>
  </si>
  <si>
    <t>매우 불리한 환율</t>
  </si>
  <si>
    <t>입력 팁</t>
  </si>
  <si>
    <t>• 해외 공급단가는 Incoterms 조건과 함께 확인하십시오.
• 관세율은 임의 추정값 대신 실제 HS Code와 FTA 적용 여부를 확인해 입력하십시오.
• 예상 누적판매량은 낙관적으로 잡지 말고, 보수적 판매량과 함께 비교하십시오.
• 판매가격은 부가세 포함 소비자가 기준으로 입력하며 손익 시트에서 공급가액으로 자동 환산합니다.</t>
  </si>
  <si>
    <t>02. 개발·도입검토 및 양산준비 비용</t>
  </si>
  <si>
    <t>구분</t>
  </si>
  <si>
    <t>비용항목</t>
  </si>
  <si>
    <t>총비용(원)</t>
  </si>
  <si>
    <t>배부수량(개)</t>
  </si>
  <si>
    <t>개당 배부액(원)</t>
  </si>
  <si>
    <t>비고</t>
  </si>
  <si>
    <t>개발·검토</t>
  </si>
  <si>
    <t>초기 샘플 구매비</t>
  </si>
  <si>
    <t>여러 업체 샘플 합계</t>
  </si>
  <si>
    <t>샘플 국제운송비(해외→한국)</t>
  </si>
  <si>
    <t>DHL/FedEx/UPS 등</t>
  </si>
  <si>
    <t>국내 경쟁제품 구매비</t>
  </si>
  <si>
    <t>비교평가용</t>
  </si>
  <si>
    <t>경쟁제품 해외 발송비(한국→공장)</t>
  </si>
  <si>
    <t>국제특송</t>
  </si>
  <si>
    <t>수정 샘플 제작비</t>
  </si>
  <si>
    <t>1·2차 수정 포함</t>
  </si>
  <si>
    <t>수정 샘플 반복 국제운송비</t>
  </si>
  <si>
    <t>반복 수령 비용</t>
  </si>
  <si>
    <t>시험·성능 비교평가비</t>
  </si>
  <si>
    <t>사내/외부기관</t>
  </si>
  <si>
    <t>디자인 개발비</t>
  </si>
  <si>
    <t>제품·그래픽</t>
  </si>
  <si>
    <t>해외 공장 방문·출장비</t>
  </si>
  <si>
    <t>필요 시</t>
  </si>
  <si>
    <t>미채택 업체에 사용한 비용</t>
  </si>
  <si>
    <t>샘플·운송 등</t>
  </si>
  <si>
    <t>양산준비</t>
  </si>
  <si>
    <t>치공구·설비 개발비</t>
  </si>
  <si>
    <t>금형 외 양산설비</t>
  </si>
  <si>
    <t>패키지 개발비</t>
  </si>
  <si>
    <t>컬러박스·설명서</t>
  </si>
  <si>
    <t>초기 인증·시험비</t>
  </si>
  <si>
    <t>KC/전파 등 해당 시</t>
  </si>
  <si>
    <t>기타 초기 비용</t>
  </si>
  <si>
    <t>기타</t>
  </si>
  <si>
    <t>합계</t>
  </si>
  <si>
    <t>개발·양산준비비(금형 제외)</t>
  </si>
  <si>
    <t>금형비 배부 분석</t>
  </si>
  <si>
    <t>입력/계산값</t>
  </si>
  <si>
    <t>금형 총 제작비</t>
  </si>
  <si>
    <t>원</t>
  </si>
  <si>
    <t>수입사가 부담한 금형비</t>
  </si>
  <si>
    <t>금형 예상 총 생산가능 수량</t>
  </si>
  <si>
    <t>공장 제시 shot/cavity 등을 바탕으로 확인</t>
  </si>
  <si>
    <t>사업계획상 누적 생산·판매량</t>
  </si>
  <si>
    <t>기본입력 예상 누적판매량 연결</t>
  </si>
  <si>
    <t>보수적 누적 판매량</t>
  </si>
  <si>
    <t>기본입력 보수적 판매량 연결</t>
  </si>
  <si>
    <t>금형수명 기준 개당 금형비</t>
  </si>
  <si>
    <t>이론적 생산가능 수량 기준</t>
  </si>
  <si>
    <t>사업계획 기준 개당 금형비</t>
  </si>
  <si>
    <t>예상 누적판매량 기준</t>
  </si>
  <si>
    <t>보수적 기준 개당 금형비</t>
  </si>
  <si>
    <t>보수적 판매량 기준</t>
  </si>
  <si>
    <t>예상 금형 유지·보수비</t>
  </si>
  <si>
    <t>수입사 부담 예상액</t>
  </si>
  <si>
    <t>보관·이전·회수 관련 예상비</t>
  </si>
  <si>
    <t>필요 시 보수적으로 반영</t>
  </si>
  <si>
    <t>금형은 계약상 수입사 소유로 정해져 있더라도 중국 공장에 보관된 경우 실제 회수·이전이 쉽지 않을 수 있습니다.
따라서 원가분석에서는 금형을 단순히 잔존가치가 있는 자산으로만 보지 말고, 금형의 생산가능 수량과 실제 예상 판매량을 모두 기준으로 제품당 부담액을 비교하십시오.</t>
  </si>
  <si>
    <t>03. 수입·국내입고 원가</t>
  </si>
  <si>
    <t>개당비용(원)</t>
  </si>
  <si>
    <t>입력/자동</t>
  </si>
  <si>
    <t>주의</t>
  </si>
  <si>
    <t>제품 매입대금</t>
  </si>
  <si>
    <t>자동</t>
  </si>
  <si>
    <t>공급단가×환율×발주수량</t>
  </si>
  <si>
    <t>Incoterms 조건 확인</t>
  </si>
  <si>
    <t>해외 현지운송·수출부대비</t>
  </si>
  <si>
    <t>입력</t>
  </si>
  <si>
    <t>FOB 전 단계 등 해당 시</t>
  </si>
  <si>
    <t>조건별 부담 주체 다름</t>
  </si>
  <si>
    <t>국제운송비</t>
  </si>
  <si>
    <t>해상·항공·특송</t>
  </si>
  <si>
    <t>실제 견적 입력</t>
  </si>
  <si>
    <t>운송보험료</t>
  </si>
  <si>
    <t>해당 시</t>
  </si>
  <si>
    <t>보험조건 확인</t>
  </si>
  <si>
    <t>추정 관세 과세가격</t>
  </si>
  <si>
    <t>단순 분석용 추정값</t>
  </si>
  <si>
    <t>실제 과세가격은 관세평가 확인</t>
  </si>
  <si>
    <t>추정 관세</t>
  </si>
  <si>
    <t>과세가격×입력 관세율</t>
  </si>
  <si>
    <t>HS Code·FTA 확인</t>
  </si>
  <si>
    <t>기타 수입세금(관세 외)</t>
  </si>
  <si>
    <t>개별소비세 등 해당 시</t>
  </si>
  <si>
    <t>품목별 확인</t>
  </si>
  <si>
    <t>관세사·수입통관 수수료</t>
  </si>
  <si>
    <t>관세사/신고 관련</t>
  </si>
  <si>
    <t>항만·보세·검사·서류비</t>
  </si>
  <si>
    <t>발생 시</t>
  </si>
  <si>
    <t>체화료 등 별도 가능</t>
  </si>
  <si>
    <t>국내운송비</t>
  </si>
  <si>
    <t>항만/공항→창고</t>
  </si>
  <si>
    <t>창고 입고·하역비</t>
  </si>
  <si>
    <t>입고작업</t>
  </si>
  <si>
    <t>기타 입고비</t>
  </si>
  <si>
    <t>국내 입고원가 합계</t>
  </si>
  <si>
    <t>수입 부가가치세 및 현금흐름</t>
  </si>
  <si>
    <t>금액(원)</t>
  </si>
  <si>
    <t>손익 원가 포함?</t>
  </si>
  <si>
    <t>추정 수입 부가가치세</t>
  </si>
  <si>
    <t>일반 과세사업자의 공제가능 매입세액이면 통상 손익 원가와 구분</t>
  </si>
  <si>
    <t>통관 시 자금은 필요하므로 초기자금소요에는 별도 반영</t>
  </si>
  <si>
    <t>주의: 이 시트의 관세·수입부가가치세 계산은 사업성 검토용 단순 모델입니다. 실제 과세가격, HS Code, FTA, 개별세금, 매입세액 공제 여부는 품목과 거래조건에 따라 달라질 수 있으므로 관세사·세무전문가 및 공식 자료로 확인하십시오.</t>
  </si>
  <si>
    <t>04. 판매·판매후 변동비</t>
  </si>
  <si>
    <t>플랫폼 판매수수료율</t>
  </si>
  <si>
    <t>판매채널 수수료</t>
  </si>
  <si>
    <t>실제 채널 요율 입력</t>
  </si>
  <si>
    <t>결제·기타 수수료율</t>
  </si>
  <si>
    <t>PG 등 해당 시</t>
  </si>
  <si>
    <t>광고비율</t>
  </si>
  <si>
    <t>매출 대비 광고비</t>
  </si>
  <si>
    <t>또는 CAC 방식 별도 검토</t>
  </si>
  <si>
    <t>판매자 부담 배송비</t>
  </si>
  <si>
    <t>원/건</t>
  </si>
  <si>
    <t>무료배송 포함</t>
  </si>
  <si>
    <t>포장·출고작업비</t>
  </si>
  <si>
    <t>포장재·작업비</t>
  </si>
  <si>
    <t>3PL·풀필먼트 비용</t>
  </si>
  <si>
    <t>예상 반품률</t>
  </si>
  <si>
    <t>반품 발생확률</t>
  </si>
  <si>
    <t>평균 반품 1건 비용</t>
  </si>
  <si>
    <t>회수·재포장·감가 등</t>
  </si>
  <si>
    <t>예상 불량률</t>
  </si>
  <si>
    <t>초기불량·파손 등</t>
  </si>
  <si>
    <t>평균 불량 1건 비용</t>
  </si>
  <si>
    <t>교환품·왕복배송 등</t>
  </si>
  <si>
    <t>예상 A/S 발생률</t>
  </si>
  <si>
    <t>판매 후 서비스</t>
  </si>
  <si>
    <t>평균 A/S 1건 비용</t>
  </si>
  <si>
    <t>부품·배송·위탁 등</t>
  </si>
  <si>
    <t>환경 관련 정상 이행비용</t>
  </si>
  <si>
    <t>EPR/환경성보장제 등 해당 시</t>
  </si>
  <si>
    <t>적용 여부 공식 확인</t>
  </si>
  <si>
    <t>기타 개당 변동비</t>
  </si>
  <si>
    <t>판매·판매후 변동비 합계</t>
  </si>
  <si>
    <t>주의할 점</t>
  </si>
  <si>
    <t>플랫폼 수수료·광고비·물류비는 판매채널과 시점에 따라 바뀔 수 있습니다. 실제 정산자료 또는 현재 요율을 입력하십시오.
환경 관련 비용은 모든 제품에 일률적으로 발생하는 비용이 아닙니다. 07_법정비용체크 시트에서 적용 가능성을 확인한 뒤 실제 의무·분담액을 공식기관 또는 관련 공제조합에 확인해 입력하십시오.</t>
  </si>
  <si>
    <t>05. 제품 수익성 및 손익분기점 분석</t>
  </si>
  <si>
    <t>핵심지표</t>
  </si>
  <si>
    <t>값</t>
  </si>
  <si>
    <t>해석</t>
  </si>
  <si>
    <t>초기투자·BEP</t>
  </si>
  <si>
    <t>본 발주 전 고정성 비용</t>
  </si>
  <si>
    <t>판매가격(공급가액)</t>
  </si>
  <si>
    <t>손익분석 기준 매출액</t>
  </si>
  <si>
    <t>금형비</t>
  </si>
  <si>
    <t>금형 제작비</t>
  </si>
  <si>
    <t>국내 입고원가</t>
  </si>
  <si>
    <t>창고 입고까지</t>
  </si>
  <si>
    <t>금형 유지·회수 예상비</t>
  </si>
  <si>
    <t>예상 추가 비용</t>
  </si>
  <si>
    <t>판매·판매후 변동비</t>
  </si>
  <si>
    <t>수수료·광고·배송·반품·불량·A/S</t>
  </si>
  <si>
    <t>초기 고정투자비 합계</t>
  </si>
  <si>
    <t>BEP 계산용</t>
  </si>
  <si>
    <t>개당 공헌이익</t>
  </si>
  <si>
    <t>초기 고정투자비 회수 전</t>
  </si>
  <si>
    <t>손익분기 판매수량</t>
  </si>
  <si>
    <t>공헌이익 기준</t>
  </si>
  <si>
    <t>공헌이익률</t>
  </si>
  <si>
    <t>공급가액 대비</t>
  </si>
  <si>
    <t>기본 시나리오</t>
  </si>
  <si>
    <t>개발·양산준비비 배부액</t>
  </si>
  <si>
    <t>금형 제외</t>
  </si>
  <si>
    <t>BEP 달성 가능성</t>
  </si>
  <si>
    <t>정량 참고용</t>
  </si>
  <si>
    <t>금형비 배부액(사업계획 기준)</t>
  </si>
  <si>
    <t>초도 제품 매입대금</t>
  </si>
  <si>
    <t>초기 자금소요</t>
  </si>
  <si>
    <t>금형 유지·회수 관련 개당비용</t>
  </si>
  <si>
    <t>초도 입고 관련비(제품대금 제외)</t>
  </si>
  <si>
    <t>관세·운송·통관 등</t>
  </si>
  <si>
    <t>경제적 총원가</t>
  </si>
  <si>
    <t>개발·금형까지 배부한 관리용 원가</t>
  </si>
  <si>
    <t>추정 수입부가가치세</t>
  </si>
  <si>
    <t>현금흐름용</t>
  </si>
  <si>
    <t>경제적 개당이익</t>
  </si>
  <si>
    <t>초기투자비까지 배부 후</t>
  </si>
  <si>
    <t>초기 필요자금(단순 추정)</t>
  </si>
  <si>
    <t>고정투자+초도입고+수입VAT</t>
  </si>
  <si>
    <t>경제적 이익률</t>
  </si>
  <si>
    <t>예상 누적판매량 기준 사업성</t>
  </si>
  <si>
    <t>예상 누적 매출(공급가액)</t>
  </si>
  <si>
    <t>예상 누적 공헌이익</t>
  </si>
  <si>
    <t>초기 고정투자비</t>
  </si>
  <si>
    <t>예상 누적 사업이익(단순)</t>
  </si>
  <si>
    <t>해석 주의: 이 시트는 관리용 사업성 분석입니다. 회사 전체 인건비·사무실·공통관리비를 제품별로 배부하려면 별도의 고정비 배부 기준이 필요합니다. 또한 손익분기점은 입력한 판매가격·변동비가 유지된다는 가정에 기반합니다.</t>
  </si>
  <si>
    <t>06. 환율·판매량·광고비·반품률 시나리오</t>
  </si>
  <si>
    <t>변수</t>
  </si>
  <si>
    <t>기준</t>
  </si>
  <si>
    <t>불리</t>
  </si>
  <si>
    <t>매우 불리</t>
  </si>
  <si>
    <t>환율(원/외화)</t>
  </si>
  <si>
    <t>환율 상승 시 제품 매입원가 증가</t>
  </si>
  <si>
    <t>누적 판매량(개)</t>
  </si>
  <si>
    <t>판매량 하락</t>
  </si>
  <si>
    <t>매출 대비 광고비 증가</t>
  </si>
  <si>
    <t>반품률</t>
  </si>
  <si>
    <t>반품률 상승</t>
  </si>
  <si>
    <t>결과지표</t>
  </si>
  <si>
    <t>제품 매입원가/개</t>
  </si>
  <si>
    <t>국내 입고원가/개</t>
  </si>
  <si>
    <t>판매변동비/개</t>
  </si>
  <si>
    <t>공헌이익/개</t>
  </si>
  <si>
    <t>예상 누적 사업이익</t>
  </si>
  <si>
    <t>BEP 판매수량</t>
  </si>
  <si>
    <t>시나리오</t>
  </si>
  <si>
    <t>시나리오 해석</t>
  </si>
  <si>
    <t>시나리오는 예측이 아니라 스트레스 테스트입니다. 환율·판매량·광고비·반품률을 동시에 불리하게 바꾸었을 때도 사업이 버틸 수 있는지 확인하십시오.
필요하면 B5:D8의 값을 직접 수정해 실제 거래조건에 맞는 시나리오를 추가 분석할 수 있습니다.</t>
  </si>
  <si>
    <t>누적 판매량</t>
  </si>
  <si>
    <t>07. 인증·환경·법정비용 체크리스트</t>
  </si>
  <si>
    <t>정확한 제도/비용명</t>
  </si>
  <si>
    <t>적용 여부</t>
  </si>
  <si>
    <t>예상비용(원)</t>
  </si>
  <si>
    <t>원가 반영 방식</t>
  </si>
  <si>
    <t>주요 근거/확인 포인트</t>
  </si>
  <si>
    <t>공식 확인처</t>
  </si>
  <si>
    <t>URL</t>
  </si>
  <si>
    <t>제품안전</t>
  </si>
  <si>
    <t>전기용품 및 생활용품 안전관리법상 안전인증·안전확인·공급자적합성확인 등</t>
  </si>
  <si>
    <t>확인 필요</t>
  </si>
  <si>
    <t>초기비용 또는 예상판매량 배부</t>
  </si>
  <si>
    <t>제품 품목·사양별 대상 확인</t>
  </si>
  <si>
    <t>Safety Korea</t>
  </si>
  <si>
    <t>https://www.safetykorea.kr/</t>
  </si>
  <si>
    <t>전파</t>
  </si>
  <si>
    <t>전파법상 방송통신기자재 적합성평가</t>
  </si>
  <si>
    <t>무선·전자파 관련 기자재 여부 확인</t>
  </si>
  <si>
    <t>국립전파연구원</t>
  </si>
  <si>
    <t>https://www.rra.go.kr/</t>
  </si>
  <si>
    <t>환경</t>
  </si>
  <si>
    <t>생산자책임재활용제도(EPR) 재활용의무 이행 관련 분담금</t>
  </si>
  <si>
    <t>개당 또는 연간 비용 배부</t>
  </si>
  <si>
    <t>대상 제품·포장재 및 면제기준 확인</t>
  </si>
  <si>
    <t>한국환경공단 EPR</t>
  </si>
  <si>
    <t>https://www.iepr.or.kr/</t>
  </si>
  <si>
    <t>전기·전자제품 환경성보장제(EcoAS) 재활용의무 이행 관련 비용</t>
  </si>
  <si>
    <t>전기·전자제품 대상 및 의무 확인</t>
  </si>
  <si>
    <t>한국환경공단</t>
  </si>
  <si>
    <t>https://www.keco.or.kr/</t>
  </si>
  <si>
    <t>폐기물부담금</t>
  </si>
  <si>
    <t>해당 물량에 배부</t>
  </si>
  <si>
    <t>부과대상 제품·재료·용기 여부 확인</t>
  </si>
  <si>
    <t>세금</t>
  </si>
  <si>
    <t>관세</t>
  </si>
  <si>
    <t>수입원가</t>
  </si>
  <si>
    <t>HS Code·FTA·과세가격 확인</t>
  </si>
  <si>
    <t>관세청</t>
  </si>
  <si>
    <t>https://www.customs.go.kr/</t>
  </si>
  <si>
    <t>수입 부가가치세</t>
  </si>
  <si>
    <t>현금흐름과 손익 구분</t>
  </si>
  <si>
    <t>매입세액 공제 가능 여부 확인</t>
  </si>
  <si>
    <t>국세청/관세청</t>
  </si>
  <si>
    <t>https://www.nts.go.kr/</t>
  </si>
  <si>
    <t>표시</t>
  </si>
  <si>
    <t>한글 표시사항·사용설명서·인증표시 관련 제작비</t>
  </si>
  <si>
    <t>초기 또는 개당 비용</t>
  </si>
  <si>
    <t>품목별 표시기준 확인</t>
  </si>
  <si>
    <t>관련 소관기관</t>
  </si>
  <si>
    <t>지식재산</t>
  </si>
  <si>
    <t>상표·디자인·특허 출원·등록 및 검토비</t>
  </si>
  <si>
    <t>자체 브랜드·디자인 보호 필요성 검토</t>
  </si>
  <si>
    <t>특허청</t>
  </si>
  <si>
    <t>https://www.kipo.go.kr/</t>
  </si>
  <si>
    <t>이 시트 사용법</t>
  </si>
  <si>
    <t>1) 제품의 정확한 모델명·기능·재질·전원·무선기능·포장재를 기준으로 적용 가능성을 확인합니다.
2) AI에게 제도 후보를 찾게 할 수 있지만, 최종 적용 여부와 금액은 공식기관·시험기관·관세사·세무전문가 등에 확인합니다.
3) 실제 발생이 확인된 비용은 02_개발_양산 또는 04_판매비용 시트에 반영합니다.
4) '재활용분담금/환경분담금'처럼 통칭하지 말고 실제 제도명과 비용 성격을 구분해 기록하는 것이 좋습니다.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</si>
</sst>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
    <numFmt numFmtId="177" formatCode="#,##0.00;[Red]\(#,##0.00\);\-"/>
    <numFmt numFmtId="178" formatCode="#,##0;[Red]\(#,##0\);\-"/>
    <numFmt numFmtId="179" formatCode="0.0%;[Red]\(0.0%\);\-"/>
  </numFmts>
  <fonts count="11">
    <font>
      <sz val="11"/>
      <name val="Carlito"/>
    </font>
    <font>
      <b/>
      <sz val="16"/>
      <color rgb="FFFFFFFF"/>
      <name val="Carlito"/>
    </font>
    <font>
      <b/>
      <sz val="11"/>
      <color rgb="FFFFFFFF"/>
      <name val="Carlito"/>
    </font>
    <font>
      <sz val="11"/>
      <color rgb="FF595959"/>
      <name val="Carlito"/>
    </font>
    <font>
      <b/>
      <sz val="11"/>
      <color rgb="FF000000"/>
      <name val="Carlito"/>
    </font>
    <font>
      <sz val="11"/>
      <color rgb="FF0000FF"/>
      <name val="Carlito"/>
    </font>
    <font>
      <sz val="11"/>
      <color rgb="FF008000"/>
      <name val="Carlito"/>
    </font>
    <font>
      <b/>
      <sz val="11"/>
      <name val="Carlito"/>
    </font>
    <font>
      <sz val="11"/>
      <color rgb="FF000000"/>
      <name val="Carlito"/>
    </font>
    <font>
      <sz val="11"/>
      <name val="Carlito"/>
    </font>
    <font>
      <sz val="8"/>
      <name val="나눔명조"/>
      <family val="3"/>
      <charset val="129"/>
    </font>
  </fonts>
  <fills count="8">
    <fill>
      <patternFill patternType="none"/>
    </fill>
    <fill>
      <patternFill patternType="gray125"/>
    </fill>
    <fill>
      <patternFill patternType="solid">
        <fgColor rgb="FF17365D"/>
      </patternFill>
    </fill>
    <fill>
      <patternFill patternType="solid">
        <fgColor rgb="FF1F4E78"/>
      </patternFill>
    </fill>
    <fill>
      <patternFill patternType="solid">
        <fgColor rgb="FFF2F2F2"/>
      </patternFill>
    </fill>
    <fill>
      <patternFill patternType="solid">
        <fgColor rgb="FFD9EAF7"/>
      </patternFill>
    </fill>
    <fill>
      <patternFill patternType="solid">
        <fgColor rgb="FFFFF2CC"/>
      </patternFill>
    </fill>
    <fill>
      <patternFill patternType="solid">
        <fgColor rgb="FFE2F0D9"/>
      </patternFill>
    </fill>
  </fills>
  <borders count="1">
    <border>
      <left/>
      <right/>
      <top/>
      <bottom/>
      <diagonal/>
    </border>
  </borders>
  <cellStyleXfs count="2">
    <xf numFmtId="0" fontId="0" fillId="0" borderId="0"/>
    <xf numFmtId="0" fontId="9" fillId="0" borderId="0"/>
  </cellStyleXfs>
  <cellXfs count="20">
    <xf numFmtId="0" fontId="0" fillId="0" borderId="0" xfId="0"/>
    <xf numFmtId="0" fontId="4" fillId="5" borderId="0" xfId="1" applyFont="1" applyFill="1" applyAlignment="1">
      <alignment horizontal="center" vertical="center" wrapText="1"/>
    </xf>
    <xf numFmtId="0" fontId="0" fillId="0" borderId="0" xfId="1" applyFont="1" applyAlignment="1">
      <alignment vertical="center" wrapText="1"/>
    </xf>
    <xf numFmtId="0" fontId="5" fillId="6" borderId="0" xfId="1" applyFont="1" applyFill="1" applyAlignment="1">
      <alignment vertical="center" wrapText="1"/>
    </xf>
    <xf numFmtId="176" fontId="5" fillId="6" borderId="0" xfId="1" applyNumberFormat="1" applyFont="1" applyFill="1" applyAlignment="1">
      <alignment vertical="center" wrapText="1"/>
    </xf>
    <xf numFmtId="177" fontId="5" fillId="6" borderId="0" xfId="1" applyNumberFormat="1" applyFont="1" applyFill="1" applyAlignment="1">
      <alignment vertical="center" wrapText="1"/>
    </xf>
    <xf numFmtId="178" fontId="5" fillId="6" borderId="0" xfId="1" applyNumberFormat="1" applyFont="1" applyFill="1" applyAlignment="1">
      <alignment vertical="center" wrapText="1"/>
    </xf>
    <xf numFmtId="179" fontId="5" fillId="6" borderId="0" xfId="1" applyNumberFormat="1" applyFont="1" applyFill="1" applyAlignment="1">
      <alignment vertical="center" wrapText="1"/>
    </xf>
    <xf numFmtId="178" fontId="6" fillId="0" borderId="0" xfId="1" applyNumberFormat="1" applyFont="1" applyAlignment="1">
      <alignment vertical="center" wrapText="1"/>
    </xf>
    <xf numFmtId="0" fontId="7" fillId="7" borderId="0" xfId="1" applyFont="1" applyFill="1" applyAlignment="1">
      <alignment vertical="center" wrapText="1"/>
    </xf>
    <xf numFmtId="178" fontId="7" fillId="7" borderId="0" xfId="1" applyNumberFormat="1" applyFont="1" applyFill="1" applyAlignment="1">
      <alignment vertical="center" wrapText="1"/>
    </xf>
    <xf numFmtId="178" fontId="8" fillId="0" borderId="0" xfId="1" applyNumberFormat="1" applyFont="1" applyAlignment="1">
      <alignment vertical="center" wrapText="1"/>
    </xf>
    <xf numFmtId="178" fontId="0" fillId="0" borderId="0" xfId="1" applyNumberFormat="1" applyFont="1" applyAlignment="1">
      <alignment vertical="center" wrapText="1"/>
    </xf>
    <xf numFmtId="179" fontId="8" fillId="0" borderId="0" xfId="1" applyNumberFormat="1" applyFont="1" applyAlignment="1">
      <alignment vertical="center" wrapText="1"/>
    </xf>
    <xf numFmtId="0" fontId="8" fillId="0" borderId="0" xfId="1" applyFont="1" applyAlignment="1">
      <alignment vertical="center" wrapText="1"/>
    </xf>
    <xf numFmtId="177" fontId="6" fillId="0" borderId="0" xfId="1" applyNumberFormat="1" applyFont="1" applyAlignment="1">
      <alignment vertical="center" wrapText="1"/>
    </xf>
    <xf numFmtId="179" fontId="6" fillId="0" borderId="0" xfId="1" applyNumberFormat="1" applyFont="1" applyAlignment="1">
      <alignment vertical="center" wrapText="1"/>
    </xf>
    <xf numFmtId="0" fontId="1" fillId="2" borderId="0" xfId="1" applyFont="1" applyFill="1" applyAlignment="1">
      <alignment horizontal="left" vertical="center" wrapText="1"/>
    </xf>
    <xf numFmtId="0" fontId="2" fillId="3" borderId="0" xfId="1" applyFont="1" applyFill="1" applyAlignment="1">
      <alignment horizontal="left" vertical="center" wrapText="1"/>
    </xf>
    <xf numFmtId="0" fontId="3" fillId="4" borderId="0" xfId="1" applyFont="1" applyFill="1" applyAlignment="1">
      <alignment vertical="center" wrapText="1"/>
    </xf>
  </cellXfs>
  <cellStyles count="2">
    <cellStyle name="표준" xfId="0" builtinId="0"/>
    <cellStyle name="Normal" xfId="1" xr:uid="{00000000-0005-0000-0000-000000000000}"/>
  </cellStyles>
  <dxfs count="4">
    <dxf>
      <fill>
        <patternFill patternType="solid">
          <bgColor rgb="FFD9EAD3"/>
        </patternFill>
      </fill>
    </dxf>
    <dxf>
      <font>
        <color rgb="FF9C0006"/>
      </font>
      <fill>
        <patternFill patternType="solid">
          <bgColor rgb="FFF4CCCC"/>
        </patternFill>
      </fill>
    </dxf>
    <dxf>
      <fill>
        <patternFill patternType="solid">
          <bgColor rgb="FFD9EAD3"/>
        </patternFill>
      </fill>
    </dxf>
    <dxf>
      <font>
        <color rgb="FF9C0006"/>
      </font>
      <fill>
        <patternFill patternType="solid">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c:style val="2"/>
  <c:chart>
    <c:title>
      <c:tx>
        <c:rich>
          <a:bodyPr/>
          <a:lstStyle/>
          <a:p>
            <a:r>
              <a:rPr lang="ko-KR" altLang="en-US"/>
              <a:t>시나리오별 예상 누적 사업이익</a:t>
            </a:r>
          </a:p>
        </c:rich>
      </c:tx>
      <c:overlay val="1"/>
    </c:title>
    <c:autoTitleDeleted val="0"/>
    <c:plotArea>
      <c:layout/>
      <c:barChart>
        <c:barDir val="col"/>
        <c:grouping val="clustered"/>
        <c:varyColors val="0"/>
        <c:ser>
          <c:idx val="0"/>
          <c:order val="0"/>
          <c:tx>
            <c:v>기준</c:v>
          </c:tx>
          <c:invertIfNegative val="1"/>
          <c:cat>
            <c:strRef>
              <c:f>'06_시나리오'!$G$22</c:f>
              <c:strCache>
                <c:ptCount val="1"/>
                <c:pt idx="0">
                  <c:v>예상 누적 사업이익</c:v>
                </c:pt>
              </c:strCache>
            </c:strRef>
          </c:cat>
          <c:val>
            <c:numRef>
              <c:f>'06_시나리오'!$H$22</c:f>
              <c:numCache>
                <c:formatCode>#,##0;[Red]\(#,##0\);\-</c:formatCode>
                <c:ptCount val="1"/>
                <c:pt idx="0">
                  <c:v>-24410909.090909116</c:v>
                </c:pt>
              </c:numCache>
            </c:numRef>
          </c:val>
          <c:extLst>
            <c:ext xmlns:c16="http://schemas.microsoft.com/office/drawing/2014/chart" uri="{C3380CC4-5D6E-409C-BE32-E72D297353CC}">
              <c16:uniqueId val="{00000000-7383-BE46-9512-5452DFFC3AEC}"/>
            </c:ext>
          </c:extLst>
        </c:ser>
        <c:ser>
          <c:idx val="1"/>
          <c:order val="1"/>
          <c:tx>
            <c:v>불리</c:v>
          </c:tx>
          <c:invertIfNegative val="1"/>
          <c:cat>
            <c:strRef>
              <c:f>'06_시나리오'!$G$22</c:f>
              <c:strCache>
                <c:ptCount val="1"/>
                <c:pt idx="0">
                  <c:v>예상 누적 사업이익</c:v>
                </c:pt>
              </c:strCache>
            </c:strRef>
          </c:cat>
          <c:val>
            <c:numRef>
              <c:f>'06_시나리오'!$I$22</c:f>
              <c:numCache>
                <c:formatCode>#,##0;[Red]\(#,##0\);\-</c:formatCode>
                <c:ptCount val="1"/>
                <c:pt idx="0">
                  <c:v>-33228272.727272734</c:v>
                </c:pt>
              </c:numCache>
            </c:numRef>
          </c:val>
          <c:extLst>
            <c:ext xmlns:c16="http://schemas.microsoft.com/office/drawing/2014/chart" uri="{C3380CC4-5D6E-409C-BE32-E72D297353CC}">
              <c16:uniqueId val="{00000001-7383-BE46-9512-5452DFFC3AEC}"/>
            </c:ext>
          </c:extLst>
        </c:ser>
        <c:ser>
          <c:idx val="2"/>
          <c:order val="2"/>
          <c:tx>
            <c:v>매우 불리</c:v>
          </c:tx>
          <c:invertIfNegative val="1"/>
          <c:cat>
            <c:strRef>
              <c:f>'06_시나리오'!$G$22</c:f>
              <c:strCache>
                <c:ptCount val="1"/>
                <c:pt idx="0">
                  <c:v>예상 누적 사업이익</c:v>
                </c:pt>
              </c:strCache>
            </c:strRef>
          </c:cat>
          <c:val>
            <c:numRef>
              <c:f>'06_시나리오'!$J$22</c:f>
              <c:numCache>
                <c:formatCode>#,##0;[Red]\(#,##0\);\-</c:formatCode>
                <c:ptCount val="1"/>
                <c:pt idx="0">
                  <c:v>-34141636.363636367</c:v>
                </c:pt>
              </c:numCache>
            </c:numRef>
          </c:val>
          <c:extLst>
            <c:ext xmlns:c16="http://schemas.microsoft.com/office/drawing/2014/chart" uri="{C3380CC4-5D6E-409C-BE32-E72D297353CC}">
              <c16:uniqueId val="{00000002-7383-BE46-9512-5452DFFC3AEC}"/>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Red]\(#,##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14</xdr:col>
      <xdr:colOff>0</xdr:colOff>
      <xdr:row>18</xdr:row>
      <xdr:rowOff>0</xdr:rowOff>
    </xdr:to>
    <xdr:graphicFrame macro="">
      <xdr:nvGraphicFramePr>
        <xdr:cNvPr id="2" name="Chart">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workbookViewId="0">
      <selection sqref="A1:H2"/>
    </sheetView>
  </sheetViews>
  <sheetFormatPr baseColWidth="10" defaultColWidth="8.83203125" defaultRowHeight="14"/>
  <cols>
    <col min="1" max="1" width="10" customWidth="1"/>
    <col min="2" max="2" width="22" customWidth="1"/>
    <col min="3" max="3" width="55" customWidth="1"/>
    <col min="4" max="8" width="14" customWidth="1"/>
  </cols>
  <sheetData>
    <row r="1" spans="1:8" ht="37.25" customHeight="1">
      <c r="A1" s="17" t="s">
        <v>0</v>
      </c>
      <c r="B1" s="17"/>
      <c r="C1" s="17"/>
      <c r="D1" s="17"/>
      <c r="E1" s="17"/>
      <c r="F1" s="17"/>
      <c r="G1" s="17"/>
      <c r="H1" s="17"/>
    </row>
    <row r="2" spans="1:8" ht="37.25" customHeight="1">
      <c r="A2" s="17"/>
      <c r="B2" s="17"/>
      <c r="C2" s="17"/>
      <c r="D2" s="17"/>
      <c r="E2" s="17"/>
      <c r="F2" s="17"/>
      <c r="G2" s="17"/>
      <c r="H2" s="17"/>
    </row>
    <row r="3" spans="1:8">
      <c r="A3" s="2"/>
      <c r="B3" s="2"/>
      <c r="C3" s="2"/>
      <c r="D3" s="2"/>
      <c r="E3" s="2"/>
      <c r="F3" s="2"/>
      <c r="G3" s="2"/>
      <c r="H3" s="2"/>
    </row>
    <row r="4" spans="1:8" ht="15">
      <c r="A4" s="18" t="s">
        <v>1</v>
      </c>
      <c r="B4" s="18"/>
      <c r="C4" s="18"/>
      <c r="D4" s="18"/>
      <c r="E4" s="18"/>
      <c r="F4" s="18"/>
      <c r="G4" s="18"/>
      <c r="H4" s="18"/>
    </row>
    <row r="5" spans="1:8">
      <c r="A5" s="19" t="s">
        <v>2</v>
      </c>
      <c r="B5" s="19"/>
      <c r="C5" s="19"/>
      <c r="D5" s="19"/>
      <c r="E5" s="19"/>
      <c r="F5" s="19"/>
      <c r="G5" s="19"/>
      <c r="H5" s="19"/>
    </row>
    <row r="6" spans="1:8">
      <c r="A6" s="19"/>
      <c r="B6" s="19"/>
      <c r="C6" s="19"/>
      <c r="D6" s="19"/>
      <c r="E6" s="19"/>
      <c r="F6" s="19"/>
      <c r="G6" s="19"/>
      <c r="H6" s="19"/>
    </row>
    <row r="7" spans="1:8">
      <c r="A7" s="19"/>
      <c r="B7" s="19"/>
      <c r="C7" s="19"/>
      <c r="D7" s="19"/>
      <c r="E7" s="19"/>
      <c r="F7" s="19"/>
      <c r="G7" s="19"/>
      <c r="H7" s="19"/>
    </row>
    <row r="8" spans="1:8">
      <c r="A8" s="2"/>
      <c r="B8" s="2"/>
      <c r="C8" s="2"/>
      <c r="D8" s="2"/>
      <c r="E8" s="2"/>
      <c r="F8" s="2"/>
      <c r="G8" s="2"/>
      <c r="H8" s="2"/>
    </row>
    <row r="9" spans="1:8" ht="15">
      <c r="A9" s="18" t="s">
        <v>3</v>
      </c>
      <c r="B9" s="18"/>
      <c r="C9" s="18"/>
      <c r="D9" s="18"/>
      <c r="E9" s="18"/>
      <c r="F9" s="18"/>
      <c r="G9" s="18"/>
      <c r="H9" s="18"/>
    </row>
    <row r="10" spans="1:8" ht="16">
      <c r="A10" s="1" t="s">
        <v>4</v>
      </c>
      <c r="B10" s="1" t="s">
        <v>5</v>
      </c>
      <c r="C10" s="1" t="s">
        <v>6</v>
      </c>
      <c r="D10" s="2"/>
      <c r="E10" s="2"/>
      <c r="F10" s="2"/>
      <c r="G10" s="2"/>
      <c r="H10" s="2"/>
    </row>
    <row r="11" spans="1:8" ht="15">
      <c r="A11" s="2" t="s">
        <v>7</v>
      </c>
      <c r="B11" s="2" t="s">
        <v>8</v>
      </c>
      <c r="C11" s="2" t="s">
        <v>9</v>
      </c>
      <c r="D11" s="2"/>
      <c r="E11" s="2"/>
      <c r="F11" s="2"/>
      <c r="G11" s="2"/>
      <c r="H11" s="2"/>
    </row>
    <row r="12" spans="1:8" ht="30">
      <c r="A12" s="2" t="s">
        <v>10</v>
      </c>
      <c r="B12" s="2" t="s">
        <v>11</v>
      </c>
      <c r="C12" s="2" t="s">
        <v>12</v>
      </c>
      <c r="D12" s="2"/>
      <c r="E12" s="2"/>
      <c r="F12" s="2"/>
      <c r="G12" s="2"/>
      <c r="H12" s="2"/>
    </row>
    <row r="13" spans="1:8" ht="30">
      <c r="A13" s="2" t="s">
        <v>13</v>
      </c>
      <c r="B13" s="2" t="s">
        <v>14</v>
      </c>
      <c r="C13" s="2" t="s">
        <v>15</v>
      </c>
      <c r="D13" s="2"/>
      <c r="E13" s="2"/>
      <c r="F13" s="2"/>
      <c r="G13" s="2"/>
      <c r="H13" s="2"/>
    </row>
    <row r="14" spans="1:8" ht="15">
      <c r="A14" s="2" t="s">
        <v>16</v>
      </c>
      <c r="B14" s="2" t="s">
        <v>17</v>
      </c>
      <c r="C14" s="2" t="s">
        <v>18</v>
      </c>
      <c r="D14" s="2"/>
      <c r="E14" s="2"/>
      <c r="F14" s="2"/>
      <c r="G14" s="2"/>
      <c r="H14" s="2"/>
    </row>
    <row r="15" spans="1:8" ht="30">
      <c r="A15" s="2" t="s">
        <v>19</v>
      </c>
      <c r="B15" s="2" t="s">
        <v>20</v>
      </c>
      <c r="C15" s="2" t="s">
        <v>21</v>
      </c>
      <c r="D15" s="2"/>
      <c r="E15" s="2"/>
      <c r="F15" s="2"/>
      <c r="G15" s="2"/>
      <c r="H15" s="2"/>
    </row>
    <row r="16" spans="1:8" ht="15">
      <c r="A16" s="2" t="s">
        <v>22</v>
      </c>
      <c r="B16" s="2" t="s">
        <v>23</v>
      </c>
      <c r="C16" s="2" t="s">
        <v>24</v>
      </c>
      <c r="D16" s="2"/>
      <c r="E16" s="2"/>
      <c r="F16" s="2"/>
      <c r="G16" s="2"/>
      <c r="H16" s="2"/>
    </row>
    <row r="17" spans="1:8" ht="30">
      <c r="A17" s="2" t="s">
        <v>25</v>
      </c>
      <c r="B17" s="2" t="s">
        <v>26</v>
      </c>
      <c r="C17" s="2" t="s">
        <v>27</v>
      </c>
      <c r="D17" s="2"/>
      <c r="E17" s="2"/>
      <c r="F17" s="2"/>
      <c r="G17" s="2"/>
      <c r="H17" s="2"/>
    </row>
    <row r="18" spans="1:8">
      <c r="A18" s="2"/>
      <c r="B18" s="2"/>
      <c r="C18" s="2"/>
      <c r="D18" s="2"/>
      <c r="E18" s="2"/>
      <c r="F18" s="2"/>
      <c r="G18" s="2"/>
      <c r="H18" s="2"/>
    </row>
    <row r="19" spans="1:8" ht="15">
      <c r="A19" s="18" t="s">
        <v>28</v>
      </c>
      <c r="B19" s="18"/>
      <c r="C19" s="18"/>
      <c r="D19" s="18"/>
      <c r="E19" s="18"/>
      <c r="F19" s="18"/>
      <c r="G19" s="18"/>
      <c r="H19" s="18"/>
    </row>
    <row r="20" spans="1:8">
      <c r="A20" s="19" t="s">
        <v>29</v>
      </c>
      <c r="B20" s="19"/>
      <c r="C20" s="19"/>
      <c r="D20" s="19"/>
      <c r="E20" s="19"/>
      <c r="F20" s="19"/>
      <c r="G20" s="19"/>
      <c r="H20" s="19"/>
    </row>
    <row r="21" spans="1:8">
      <c r="A21" s="19"/>
      <c r="B21" s="19"/>
      <c r="C21" s="19"/>
      <c r="D21" s="19"/>
      <c r="E21" s="19"/>
      <c r="F21" s="19"/>
      <c r="G21" s="19"/>
      <c r="H21" s="19"/>
    </row>
    <row r="22" spans="1:8">
      <c r="A22" s="19"/>
      <c r="B22" s="19"/>
      <c r="C22" s="19"/>
      <c r="D22" s="19"/>
      <c r="E22" s="19"/>
      <c r="F22" s="19"/>
      <c r="G22" s="19"/>
      <c r="H22" s="19"/>
    </row>
    <row r="23" spans="1:8">
      <c r="A23" s="19"/>
      <c r="B23" s="19"/>
      <c r="C23" s="19"/>
      <c r="D23" s="19"/>
      <c r="E23" s="19"/>
      <c r="F23" s="19"/>
      <c r="G23" s="19"/>
      <c r="H23" s="19"/>
    </row>
    <row r="24" spans="1:8">
      <c r="A24" s="2"/>
      <c r="B24" s="2"/>
      <c r="C24" s="2"/>
      <c r="D24" s="2"/>
      <c r="E24" s="2"/>
      <c r="F24" s="2"/>
      <c r="G24" s="2"/>
      <c r="H24" s="2"/>
    </row>
    <row r="25" spans="1:8">
      <c r="A25" s="2"/>
      <c r="B25" s="2"/>
      <c r="C25" s="2"/>
      <c r="D25" s="2"/>
      <c r="E25" s="2"/>
      <c r="F25" s="2"/>
      <c r="G25" s="2"/>
      <c r="H25" s="2"/>
    </row>
    <row r="26" spans="1:8">
      <c r="A26" s="2"/>
      <c r="B26" s="2"/>
      <c r="C26" s="2"/>
      <c r="D26" s="2"/>
      <c r="E26" s="2"/>
      <c r="F26" s="2"/>
      <c r="G26" s="2"/>
      <c r="H26" s="2"/>
    </row>
    <row r="27" spans="1:8">
      <c r="A27" s="2"/>
      <c r="B27" s="2"/>
      <c r="C27" s="2"/>
      <c r="D27" s="2"/>
      <c r="E27" s="2"/>
      <c r="F27" s="2"/>
      <c r="G27" s="2"/>
      <c r="H27" s="2"/>
    </row>
    <row r="28" spans="1:8">
      <c r="A28" s="2"/>
      <c r="B28" s="2"/>
      <c r="C28" s="2"/>
      <c r="D28" s="2"/>
      <c r="E28" s="2"/>
      <c r="F28" s="2"/>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2"/>
      <c r="C34" s="2"/>
      <c r="D34" s="2"/>
      <c r="E34" s="2"/>
      <c r="F34" s="2"/>
      <c r="G34" s="2"/>
      <c r="H34" s="2"/>
    </row>
    <row r="35" spans="1:8">
      <c r="A35" s="2"/>
      <c r="B35" s="2"/>
      <c r="C35" s="2"/>
      <c r="D35" s="2"/>
      <c r="E35" s="2"/>
      <c r="F35" s="2"/>
      <c r="G35" s="2"/>
      <c r="H35" s="2"/>
    </row>
    <row r="36" spans="1:8">
      <c r="A36" s="2"/>
      <c r="B36" s="2"/>
      <c r="C36" s="2"/>
      <c r="D36" s="2"/>
      <c r="E36" s="2"/>
      <c r="F36" s="2"/>
      <c r="G36" s="2"/>
      <c r="H36" s="2"/>
    </row>
    <row r="37" spans="1:8">
      <c r="A37" s="2"/>
      <c r="B37" s="2"/>
      <c r="C37" s="2"/>
      <c r="D37" s="2"/>
      <c r="E37" s="2"/>
      <c r="F37" s="2"/>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sheetData>
  <mergeCells count="6">
    <mergeCell ref="A20:H23"/>
    <mergeCell ref="A1:H2"/>
    <mergeCell ref="A4:H4"/>
    <mergeCell ref="A5:H7"/>
    <mergeCell ref="A9:H9"/>
    <mergeCell ref="A19:H19"/>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
  <sheetViews>
    <sheetView workbookViewId="0">
      <selection sqref="A1:F2"/>
    </sheetView>
  </sheetViews>
  <sheetFormatPr baseColWidth="10" defaultColWidth="8.83203125" defaultRowHeight="14"/>
  <cols>
    <col min="1" max="1" width="28" customWidth="1"/>
    <col min="2" max="2" width="18" customWidth="1"/>
    <col min="3" max="3" width="14" customWidth="1"/>
    <col min="4" max="4" width="46" customWidth="1"/>
    <col min="5" max="6" width="14" customWidth="1"/>
  </cols>
  <sheetData>
    <row r="1" spans="1:8" ht="37.25" customHeight="1">
      <c r="A1" s="17" t="s">
        <v>30</v>
      </c>
      <c r="B1" s="17"/>
      <c r="C1" s="17"/>
      <c r="D1" s="17"/>
      <c r="E1" s="17"/>
      <c r="F1" s="17"/>
      <c r="G1" s="2"/>
      <c r="H1" s="2"/>
    </row>
    <row r="2" spans="1:8" ht="37.25" customHeight="1">
      <c r="A2" s="17"/>
      <c r="B2" s="17"/>
      <c r="C2" s="17"/>
      <c r="D2" s="17"/>
      <c r="E2" s="17"/>
      <c r="F2" s="17"/>
      <c r="G2" s="2"/>
      <c r="H2" s="2"/>
    </row>
    <row r="3" spans="1:8">
      <c r="A3" s="2"/>
      <c r="B3" s="2"/>
      <c r="C3" s="2"/>
      <c r="D3" s="2"/>
      <c r="E3" s="2"/>
      <c r="F3" s="2"/>
      <c r="G3" s="2"/>
      <c r="H3" s="2"/>
    </row>
    <row r="4" spans="1:8" ht="16">
      <c r="A4" s="1" t="s">
        <v>31</v>
      </c>
      <c r="B4" s="1" t="s">
        <v>32</v>
      </c>
      <c r="C4" s="1" t="s">
        <v>33</v>
      </c>
      <c r="D4" s="1" t="s">
        <v>34</v>
      </c>
      <c r="E4" s="2"/>
      <c r="F4" s="2"/>
      <c r="G4" s="2"/>
      <c r="H4" s="2"/>
    </row>
    <row r="5" spans="1:8" ht="15">
      <c r="A5" s="2" t="s">
        <v>35</v>
      </c>
      <c r="B5" s="3" t="s">
        <v>36</v>
      </c>
      <c r="C5" s="2"/>
      <c r="D5" s="2" t="s">
        <v>37</v>
      </c>
      <c r="E5" s="2"/>
      <c r="F5" s="2"/>
      <c r="G5" s="2"/>
      <c r="H5" s="2"/>
    </row>
    <row r="6" spans="1:8" ht="15">
      <c r="A6" s="2" t="s">
        <v>38</v>
      </c>
      <c r="B6" s="3" t="s">
        <v>39</v>
      </c>
      <c r="C6" s="2"/>
      <c r="D6" s="2" t="s">
        <v>40</v>
      </c>
      <c r="E6" s="2"/>
      <c r="F6" s="2"/>
      <c r="G6" s="2"/>
      <c r="H6" s="2"/>
    </row>
    <row r="7" spans="1:8" ht="15">
      <c r="A7" s="2" t="s">
        <v>41</v>
      </c>
      <c r="B7" s="3" t="s">
        <v>42</v>
      </c>
      <c r="C7" s="2"/>
      <c r="D7" s="2" t="s">
        <v>43</v>
      </c>
      <c r="E7" s="2"/>
      <c r="F7" s="2"/>
      <c r="G7" s="2"/>
      <c r="H7" s="2"/>
    </row>
    <row r="8" spans="1:8" ht="15">
      <c r="A8" s="2" t="s">
        <v>44</v>
      </c>
      <c r="B8" s="4">
        <v>5</v>
      </c>
      <c r="C8" s="2" t="s">
        <v>45</v>
      </c>
      <c r="D8" s="2" t="s">
        <v>46</v>
      </c>
      <c r="E8" s="2"/>
      <c r="F8" s="2"/>
      <c r="G8" s="2"/>
      <c r="H8" s="2"/>
    </row>
    <row r="9" spans="1:8" ht="15">
      <c r="A9" s="2" t="s">
        <v>47</v>
      </c>
      <c r="B9" s="5">
        <v>1400</v>
      </c>
      <c r="C9" s="2" t="s">
        <v>48</v>
      </c>
      <c r="D9" s="2" t="s">
        <v>49</v>
      </c>
      <c r="E9" s="2"/>
      <c r="F9" s="2"/>
      <c r="G9" s="2"/>
      <c r="H9" s="2"/>
    </row>
    <row r="10" spans="1:8" ht="15">
      <c r="A10" s="2" t="s">
        <v>50</v>
      </c>
      <c r="B10" s="6">
        <v>1000</v>
      </c>
      <c r="C10" s="2" t="s">
        <v>51</v>
      </c>
      <c r="D10" s="2" t="s">
        <v>52</v>
      </c>
      <c r="E10" s="2"/>
      <c r="F10" s="2"/>
      <c r="G10" s="2"/>
      <c r="H10" s="2"/>
    </row>
    <row r="11" spans="1:8" ht="15">
      <c r="A11" s="2" t="s">
        <v>53</v>
      </c>
      <c r="B11" s="6">
        <v>10000</v>
      </c>
      <c r="C11" s="2" t="s">
        <v>51</v>
      </c>
      <c r="D11" s="2" t="s">
        <v>54</v>
      </c>
      <c r="E11" s="2"/>
      <c r="F11" s="2"/>
      <c r="G11" s="2"/>
      <c r="H11" s="2"/>
    </row>
    <row r="12" spans="1:8" ht="15">
      <c r="A12" s="2" t="s">
        <v>55</v>
      </c>
      <c r="B12" s="6">
        <v>3000</v>
      </c>
      <c r="C12" s="2" t="s">
        <v>51</v>
      </c>
      <c r="D12" s="2" t="s">
        <v>56</v>
      </c>
      <c r="E12" s="2"/>
      <c r="F12" s="2"/>
      <c r="G12" s="2"/>
      <c r="H12" s="2"/>
    </row>
    <row r="13" spans="1:8" ht="15">
      <c r="A13" s="2" t="s">
        <v>57</v>
      </c>
      <c r="B13" s="6">
        <v>19900</v>
      </c>
      <c r="C13" s="2" t="s">
        <v>58</v>
      </c>
      <c r="D13" s="2" t="s">
        <v>59</v>
      </c>
      <c r="E13" s="2"/>
      <c r="F13" s="2"/>
      <c r="G13" s="2"/>
      <c r="H13" s="2"/>
    </row>
    <row r="14" spans="1:8" ht="15">
      <c r="A14" s="2" t="s">
        <v>60</v>
      </c>
      <c r="B14" s="7">
        <v>0.1</v>
      </c>
      <c r="C14" s="2" t="s">
        <v>61</v>
      </c>
      <c r="D14" s="2" t="s">
        <v>62</v>
      </c>
      <c r="E14" s="2"/>
      <c r="F14" s="2"/>
      <c r="G14" s="2"/>
      <c r="H14" s="2"/>
    </row>
    <row r="15" spans="1:8" ht="15">
      <c r="A15" s="2" t="s">
        <v>63</v>
      </c>
      <c r="B15" s="7">
        <v>0.08</v>
      </c>
      <c r="C15" s="2" t="s">
        <v>61</v>
      </c>
      <c r="D15" s="2" t="s">
        <v>64</v>
      </c>
      <c r="E15" s="2"/>
      <c r="F15" s="2"/>
      <c r="G15" s="2"/>
      <c r="H15" s="2"/>
    </row>
    <row r="16" spans="1:8" ht="15">
      <c r="A16" s="2" t="s">
        <v>65</v>
      </c>
      <c r="B16" s="5">
        <v>1500</v>
      </c>
      <c r="C16" s="2" t="s">
        <v>48</v>
      </c>
      <c r="D16" s="2" t="s">
        <v>66</v>
      </c>
      <c r="E16" s="2"/>
      <c r="F16" s="2"/>
      <c r="G16" s="2"/>
      <c r="H16" s="2"/>
    </row>
    <row r="17" spans="1:8" ht="15">
      <c r="A17" s="2" t="s">
        <v>67</v>
      </c>
      <c r="B17" s="5">
        <v>1600</v>
      </c>
      <c r="C17" s="2" t="s">
        <v>48</v>
      </c>
      <c r="D17" s="2" t="s">
        <v>66</v>
      </c>
      <c r="E17" s="2"/>
      <c r="F17" s="2"/>
      <c r="G17" s="2"/>
      <c r="H17" s="2"/>
    </row>
    <row r="18" spans="1:8">
      <c r="A18" s="2"/>
      <c r="B18" s="2"/>
      <c r="C18" s="2"/>
      <c r="D18" s="2"/>
      <c r="E18" s="2"/>
      <c r="F18" s="2"/>
      <c r="G18" s="2"/>
      <c r="H18" s="2"/>
    </row>
    <row r="19" spans="1:8" ht="15">
      <c r="A19" s="18" t="s">
        <v>68</v>
      </c>
      <c r="B19" s="18"/>
      <c r="C19" s="18"/>
      <c r="D19" s="18"/>
      <c r="E19" s="18"/>
      <c r="F19" s="18"/>
      <c r="G19" s="2"/>
      <c r="H19" s="2"/>
    </row>
    <row r="20" spans="1:8">
      <c r="A20" s="19" t="s">
        <v>69</v>
      </c>
      <c r="B20" s="19"/>
      <c r="C20" s="19"/>
      <c r="D20" s="19"/>
      <c r="E20" s="19"/>
      <c r="F20" s="19"/>
      <c r="G20" s="2"/>
      <c r="H20" s="2"/>
    </row>
    <row r="21" spans="1:8">
      <c r="A21" s="19"/>
      <c r="B21" s="19"/>
      <c r="C21" s="19"/>
      <c r="D21" s="19"/>
      <c r="E21" s="19"/>
      <c r="F21" s="19"/>
      <c r="G21" s="2"/>
      <c r="H21" s="2"/>
    </row>
    <row r="22" spans="1:8">
      <c r="A22" s="19"/>
      <c r="B22" s="19"/>
      <c r="C22" s="19"/>
      <c r="D22" s="19"/>
      <c r="E22" s="19"/>
      <c r="F22" s="19"/>
      <c r="G22" s="2"/>
      <c r="H22" s="2"/>
    </row>
    <row r="23" spans="1:8">
      <c r="A23" s="19"/>
      <c r="B23" s="19"/>
      <c r="C23" s="19"/>
      <c r="D23" s="19"/>
      <c r="E23" s="19"/>
      <c r="F23" s="19"/>
      <c r="G23" s="2"/>
      <c r="H23" s="2"/>
    </row>
    <row r="24" spans="1:8">
      <c r="A24" s="2"/>
      <c r="B24" s="2"/>
      <c r="C24" s="2"/>
      <c r="D24" s="2"/>
      <c r="E24" s="2"/>
      <c r="F24" s="2"/>
      <c r="G24" s="2"/>
      <c r="H24" s="2"/>
    </row>
    <row r="25" spans="1:8">
      <c r="A25" s="2"/>
      <c r="B25" s="2"/>
      <c r="C25" s="2"/>
      <c r="D25" s="2"/>
      <c r="E25" s="2"/>
      <c r="F25" s="2"/>
      <c r="G25" s="2"/>
      <c r="H25" s="2"/>
    </row>
    <row r="26" spans="1:8">
      <c r="A26" s="2"/>
      <c r="B26" s="2"/>
      <c r="C26" s="2"/>
      <c r="D26" s="2"/>
      <c r="E26" s="2"/>
      <c r="F26" s="2"/>
      <c r="G26" s="2"/>
      <c r="H26" s="2"/>
    </row>
    <row r="27" spans="1:8">
      <c r="A27" s="2"/>
      <c r="B27" s="2"/>
      <c r="C27" s="2"/>
      <c r="D27" s="2"/>
      <c r="E27" s="2"/>
      <c r="F27" s="2"/>
      <c r="G27" s="2"/>
      <c r="H27" s="2"/>
    </row>
    <row r="28" spans="1:8">
      <c r="A28" s="2"/>
      <c r="B28" s="2"/>
      <c r="C28" s="2"/>
      <c r="D28" s="2"/>
      <c r="E28" s="2"/>
      <c r="F28" s="2"/>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2"/>
      <c r="C34" s="2"/>
      <c r="D34" s="2"/>
      <c r="E34" s="2"/>
      <c r="F34" s="2"/>
      <c r="G34" s="2"/>
      <c r="H34" s="2"/>
    </row>
    <row r="35" spans="1:8">
      <c r="A35" s="2"/>
      <c r="B35" s="2"/>
      <c r="C35" s="2"/>
      <c r="D35" s="2"/>
      <c r="E35" s="2"/>
      <c r="F35" s="2"/>
      <c r="G35" s="2"/>
      <c r="H35" s="2"/>
    </row>
    <row r="36" spans="1:8">
      <c r="A36" s="2"/>
      <c r="B36" s="2"/>
      <c r="C36" s="2"/>
      <c r="D36" s="2"/>
      <c r="E36" s="2"/>
      <c r="F36" s="2"/>
      <c r="G36" s="2"/>
      <c r="H36" s="2"/>
    </row>
    <row r="37" spans="1:8">
      <c r="A37" s="2"/>
      <c r="B37" s="2"/>
      <c r="C37" s="2"/>
      <c r="D37" s="2"/>
      <c r="E37" s="2"/>
      <c r="F37" s="2"/>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sheetData>
  <mergeCells count="3">
    <mergeCell ref="A1:F2"/>
    <mergeCell ref="A19:F19"/>
    <mergeCell ref="A20:F23"/>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topLeftCell="A16" workbookViewId="0">
      <selection sqref="A1:G2"/>
    </sheetView>
  </sheetViews>
  <sheetFormatPr baseColWidth="10" defaultColWidth="8.83203125" defaultRowHeight="14"/>
  <cols>
    <col min="1" max="1" width="16" customWidth="1"/>
    <col min="2" max="2" width="34" customWidth="1"/>
    <col min="3" max="4" width="16" customWidth="1"/>
    <col min="5" max="5" width="18" customWidth="1"/>
    <col min="6" max="6" width="36" customWidth="1"/>
    <col min="7" max="7" width="12" customWidth="1"/>
  </cols>
  <sheetData>
    <row r="1" spans="1:8" ht="37.25" customHeight="1">
      <c r="A1" s="17" t="s">
        <v>70</v>
      </c>
      <c r="B1" s="17"/>
      <c r="C1" s="17"/>
      <c r="D1" s="17"/>
      <c r="E1" s="17"/>
      <c r="F1" s="17"/>
      <c r="G1" s="17"/>
      <c r="H1" s="2"/>
    </row>
    <row r="2" spans="1:8" ht="37.25" customHeight="1">
      <c r="A2" s="17"/>
      <c r="B2" s="17"/>
      <c r="C2" s="17"/>
      <c r="D2" s="17"/>
      <c r="E2" s="17"/>
      <c r="F2" s="17"/>
      <c r="G2" s="17"/>
      <c r="H2" s="2"/>
    </row>
    <row r="3" spans="1:8">
      <c r="A3" s="2"/>
      <c r="B3" s="2"/>
      <c r="C3" s="2"/>
      <c r="D3" s="2"/>
      <c r="E3" s="2"/>
      <c r="F3" s="2"/>
      <c r="G3" s="2"/>
      <c r="H3" s="2"/>
    </row>
    <row r="4" spans="1:8" ht="16">
      <c r="A4" s="1" t="s">
        <v>71</v>
      </c>
      <c r="B4" s="1" t="s">
        <v>72</v>
      </c>
      <c r="C4" s="1" t="s">
        <v>73</v>
      </c>
      <c r="D4" s="1" t="s">
        <v>74</v>
      </c>
      <c r="E4" s="1" t="s">
        <v>75</v>
      </c>
      <c r="F4" s="1" t="s">
        <v>76</v>
      </c>
      <c r="G4" s="2"/>
      <c r="H4" s="2"/>
    </row>
    <row r="5" spans="1:8" ht="15">
      <c r="A5" s="2" t="s">
        <v>77</v>
      </c>
      <c r="B5" s="2" t="s">
        <v>78</v>
      </c>
      <c r="C5" s="6">
        <v>0</v>
      </c>
      <c r="D5" s="8">
        <f>'01_기본입력'!B11</f>
        <v>10000</v>
      </c>
      <c r="E5" s="8">
        <f t="shared" ref="E5:E18" si="0">IFERROR(C5/D5,0)</f>
        <v>0</v>
      </c>
      <c r="F5" s="2" t="s">
        <v>79</v>
      </c>
      <c r="G5" s="2"/>
      <c r="H5" s="2"/>
    </row>
    <row r="6" spans="1:8" ht="15">
      <c r="A6" s="2" t="s">
        <v>77</v>
      </c>
      <c r="B6" s="2" t="s">
        <v>80</v>
      </c>
      <c r="C6" s="6">
        <v>0</v>
      </c>
      <c r="D6" s="8">
        <f>'01_기본입력'!B11</f>
        <v>10000</v>
      </c>
      <c r="E6" s="8">
        <f t="shared" si="0"/>
        <v>0</v>
      </c>
      <c r="F6" s="2" t="s">
        <v>81</v>
      </c>
      <c r="G6" s="2"/>
      <c r="H6" s="2"/>
    </row>
    <row r="7" spans="1:8" ht="15">
      <c r="A7" s="2" t="s">
        <v>77</v>
      </c>
      <c r="B7" s="2" t="s">
        <v>82</v>
      </c>
      <c r="C7" s="6">
        <v>0</v>
      </c>
      <c r="D7" s="8">
        <f>'01_기본입력'!B11</f>
        <v>10000</v>
      </c>
      <c r="E7" s="8">
        <f t="shared" si="0"/>
        <v>0</v>
      </c>
      <c r="F7" s="2" t="s">
        <v>83</v>
      </c>
      <c r="G7" s="2"/>
      <c r="H7" s="2"/>
    </row>
    <row r="8" spans="1:8" ht="15">
      <c r="A8" s="2" t="s">
        <v>77</v>
      </c>
      <c r="B8" s="2" t="s">
        <v>84</v>
      </c>
      <c r="C8" s="6">
        <v>0</v>
      </c>
      <c r="D8" s="8">
        <f>'01_기본입력'!B11</f>
        <v>10000</v>
      </c>
      <c r="E8" s="8">
        <f t="shared" si="0"/>
        <v>0</v>
      </c>
      <c r="F8" s="2" t="s">
        <v>85</v>
      </c>
      <c r="G8" s="2"/>
      <c r="H8" s="2"/>
    </row>
    <row r="9" spans="1:8" ht="15">
      <c r="A9" s="2" t="s">
        <v>77</v>
      </c>
      <c r="B9" s="2" t="s">
        <v>86</v>
      </c>
      <c r="C9" s="6">
        <v>0</v>
      </c>
      <c r="D9" s="8">
        <f>'01_기본입력'!B11</f>
        <v>10000</v>
      </c>
      <c r="E9" s="8">
        <f t="shared" si="0"/>
        <v>0</v>
      </c>
      <c r="F9" s="2" t="s">
        <v>87</v>
      </c>
      <c r="G9" s="2"/>
      <c r="H9" s="2"/>
    </row>
    <row r="10" spans="1:8" ht="15">
      <c r="A10" s="2" t="s">
        <v>77</v>
      </c>
      <c r="B10" s="2" t="s">
        <v>88</v>
      </c>
      <c r="C10" s="6">
        <v>0</v>
      </c>
      <c r="D10" s="8">
        <f>'01_기본입력'!B11</f>
        <v>10000</v>
      </c>
      <c r="E10" s="8">
        <f t="shared" si="0"/>
        <v>0</v>
      </c>
      <c r="F10" s="2" t="s">
        <v>89</v>
      </c>
      <c r="G10" s="2"/>
      <c r="H10" s="2"/>
    </row>
    <row r="11" spans="1:8" ht="15">
      <c r="A11" s="2" t="s">
        <v>77</v>
      </c>
      <c r="B11" s="2" t="s">
        <v>90</v>
      </c>
      <c r="C11" s="6">
        <v>0</v>
      </c>
      <c r="D11" s="8">
        <f>'01_기본입력'!B11</f>
        <v>10000</v>
      </c>
      <c r="E11" s="8">
        <f t="shared" si="0"/>
        <v>0</v>
      </c>
      <c r="F11" s="2" t="s">
        <v>91</v>
      </c>
      <c r="G11" s="2"/>
      <c r="H11" s="2"/>
    </row>
    <row r="12" spans="1:8" ht="15">
      <c r="A12" s="2" t="s">
        <v>77</v>
      </c>
      <c r="B12" s="2" t="s">
        <v>92</v>
      </c>
      <c r="C12" s="6">
        <v>0</v>
      </c>
      <c r="D12" s="8">
        <f>'01_기본입력'!B11</f>
        <v>10000</v>
      </c>
      <c r="E12" s="8">
        <f t="shared" si="0"/>
        <v>0</v>
      </c>
      <c r="F12" s="2" t="s">
        <v>93</v>
      </c>
      <c r="G12" s="2"/>
      <c r="H12" s="2"/>
    </row>
    <row r="13" spans="1:8" ht="15">
      <c r="A13" s="2" t="s">
        <v>77</v>
      </c>
      <c r="B13" s="2" t="s">
        <v>94</v>
      </c>
      <c r="C13" s="6">
        <v>0</v>
      </c>
      <c r="D13" s="8">
        <f>'01_기본입력'!B11</f>
        <v>10000</v>
      </c>
      <c r="E13" s="8">
        <f t="shared" si="0"/>
        <v>0</v>
      </c>
      <c r="F13" s="2" t="s">
        <v>95</v>
      </c>
      <c r="G13" s="2"/>
      <c r="H13" s="2"/>
    </row>
    <row r="14" spans="1:8" ht="15">
      <c r="A14" s="2" t="s">
        <v>77</v>
      </c>
      <c r="B14" s="2" t="s">
        <v>96</v>
      </c>
      <c r="C14" s="6">
        <v>0</v>
      </c>
      <c r="D14" s="8">
        <f>'01_기본입력'!B11</f>
        <v>10000</v>
      </c>
      <c r="E14" s="8">
        <f t="shared" si="0"/>
        <v>0</v>
      </c>
      <c r="F14" s="2" t="s">
        <v>97</v>
      </c>
      <c r="G14" s="2"/>
      <c r="H14" s="2"/>
    </row>
    <row r="15" spans="1:8" ht="15">
      <c r="A15" s="2" t="s">
        <v>98</v>
      </c>
      <c r="B15" s="2" t="s">
        <v>99</v>
      </c>
      <c r="C15" s="6">
        <v>0</v>
      </c>
      <c r="D15" s="8">
        <f>'01_기본입력'!B11</f>
        <v>10000</v>
      </c>
      <c r="E15" s="8">
        <f t="shared" si="0"/>
        <v>0</v>
      </c>
      <c r="F15" s="2" t="s">
        <v>100</v>
      </c>
      <c r="G15" s="2"/>
      <c r="H15" s="2"/>
    </row>
    <row r="16" spans="1:8" ht="15">
      <c r="A16" s="2" t="s">
        <v>98</v>
      </c>
      <c r="B16" s="2" t="s">
        <v>101</v>
      </c>
      <c r="C16" s="6">
        <v>0</v>
      </c>
      <c r="D16" s="8">
        <f>'01_기본입력'!B11</f>
        <v>10000</v>
      </c>
      <c r="E16" s="8">
        <f t="shared" si="0"/>
        <v>0</v>
      </c>
      <c r="F16" s="2" t="s">
        <v>102</v>
      </c>
      <c r="G16" s="2"/>
      <c r="H16" s="2"/>
    </row>
    <row r="17" spans="1:8" ht="15">
      <c r="A17" s="2" t="s">
        <v>98</v>
      </c>
      <c r="B17" s="2" t="s">
        <v>103</v>
      </c>
      <c r="C17" s="6">
        <v>0</v>
      </c>
      <c r="D17" s="8">
        <f>'01_기본입력'!B11</f>
        <v>10000</v>
      </c>
      <c r="E17" s="8">
        <f t="shared" si="0"/>
        <v>0</v>
      </c>
      <c r="F17" s="2" t="s">
        <v>104</v>
      </c>
      <c r="G17" s="2"/>
      <c r="H17" s="2"/>
    </row>
    <row r="18" spans="1:8" ht="15">
      <c r="A18" s="2" t="s">
        <v>98</v>
      </c>
      <c r="B18" s="2" t="s">
        <v>105</v>
      </c>
      <c r="C18" s="6">
        <v>0</v>
      </c>
      <c r="D18" s="8">
        <f>'01_기본입력'!B11</f>
        <v>10000</v>
      </c>
      <c r="E18" s="8">
        <f t="shared" si="0"/>
        <v>0</v>
      </c>
      <c r="F18" s="2" t="s">
        <v>106</v>
      </c>
      <c r="G18" s="2"/>
      <c r="H18" s="2"/>
    </row>
    <row r="19" spans="1:8" ht="16">
      <c r="A19" s="9" t="s">
        <v>107</v>
      </c>
      <c r="B19" s="9" t="s">
        <v>108</v>
      </c>
      <c r="C19" s="10">
        <f>SUM(C5:C18)</f>
        <v>0</v>
      </c>
      <c r="D19" s="10">
        <f>'01_기본입력'!B11</f>
        <v>10000</v>
      </c>
      <c r="E19" s="10">
        <f>SUM(E5:E18)</f>
        <v>0</v>
      </c>
      <c r="F19" s="9"/>
      <c r="G19" s="2"/>
      <c r="H19" s="2"/>
    </row>
    <row r="20" spans="1:8">
      <c r="A20" s="2"/>
      <c r="B20" s="2"/>
      <c r="C20" s="2"/>
      <c r="D20" s="2"/>
      <c r="E20" s="2"/>
      <c r="F20" s="2"/>
      <c r="G20" s="2"/>
      <c r="H20" s="2"/>
    </row>
    <row r="21" spans="1:8">
      <c r="A21" s="2"/>
      <c r="B21" s="2"/>
      <c r="C21" s="2"/>
      <c r="D21" s="2"/>
      <c r="E21" s="2"/>
      <c r="F21" s="2"/>
      <c r="G21" s="2"/>
      <c r="H21" s="2"/>
    </row>
    <row r="22" spans="1:8" ht="15">
      <c r="A22" s="18" t="s">
        <v>109</v>
      </c>
      <c r="B22" s="18"/>
      <c r="C22" s="18"/>
      <c r="D22" s="18"/>
      <c r="E22" s="18"/>
      <c r="F22" s="18"/>
      <c r="G22" s="2"/>
      <c r="H22" s="2"/>
    </row>
    <row r="23" spans="1:8" ht="16">
      <c r="A23" s="1" t="s">
        <v>31</v>
      </c>
      <c r="B23" s="1" t="s">
        <v>110</v>
      </c>
      <c r="C23" s="1" t="s">
        <v>33</v>
      </c>
      <c r="D23" s="1" t="s">
        <v>34</v>
      </c>
      <c r="E23" s="2"/>
      <c r="F23" s="2"/>
      <c r="G23" s="2"/>
      <c r="H23" s="2"/>
    </row>
    <row r="24" spans="1:8" ht="30">
      <c r="A24" s="2" t="s">
        <v>111</v>
      </c>
      <c r="B24" s="6">
        <v>30000000</v>
      </c>
      <c r="C24" s="2" t="s">
        <v>112</v>
      </c>
      <c r="D24" s="2" t="s">
        <v>113</v>
      </c>
      <c r="E24" s="2"/>
      <c r="F24" s="2"/>
      <c r="G24" s="2"/>
      <c r="H24" s="2"/>
    </row>
    <row r="25" spans="1:8" ht="45">
      <c r="A25" s="2" t="s">
        <v>114</v>
      </c>
      <c r="B25" s="6">
        <v>100000</v>
      </c>
      <c r="C25" s="2" t="s">
        <v>51</v>
      </c>
      <c r="D25" s="2" t="s">
        <v>115</v>
      </c>
      <c r="E25" s="2"/>
      <c r="F25" s="2"/>
      <c r="G25" s="2"/>
      <c r="H25" s="2"/>
    </row>
    <row r="26" spans="1:8" ht="30">
      <c r="A26" s="2" t="s">
        <v>116</v>
      </c>
      <c r="B26" s="8">
        <f>'01_기본입력'!B11</f>
        <v>10000</v>
      </c>
      <c r="C26" s="2" t="s">
        <v>51</v>
      </c>
      <c r="D26" s="2" t="s">
        <v>117</v>
      </c>
      <c r="E26" s="2"/>
      <c r="F26" s="2"/>
      <c r="G26" s="2"/>
      <c r="H26" s="2"/>
    </row>
    <row r="27" spans="1:8" ht="30">
      <c r="A27" s="2" t="s">
        <v>118</v>
      </c>
      <c r="B27" s="8">
        <f>'01_기본입력'!B12</f>
        <v>3000</v>
      </c>
      <c r="C27" s="2" t="s">
        <v>51</v>
      </c>
      <c r="D27" s="2" t="s">
        <v>119</v>
      </c>
      <c r="E27" s="2"/>
      <c r="F27" s="2"/>
      <c r="G27" s="2"/>
      <c r="H27" s="2"/>
    </row>
    <row r="28" spans="1:8" ht="30">
      <c r="A28" s="2" t="s">
        <v>120</v>
      </c>
      <c r="B28" s="11">
        <f>IFERROR(B24/B25,0)</f>
        <v>300</v>
      </c>
      <c r="C28" s="2" t="s">
        <v>58</v>
      </c>
      <c r="D28" s="2" t="s">
        <v>121</v>
      </c>
      <c r="E28" s="2"/>
      <c r="F28" s="2"/>
      <c r="G28" s="2"/>
      <c r="H28" s="2"/>
    </row>
    <row r="29" spans="1:8" ht="30">
      <c r="A29" s="2" t="s">
        <v>122</v>
      </c>
      <c r="B29" s="11">
        <f>IFERROR(B24/B26,0)</f>
        <v>3000</v>
      </c>
      <c r="C29" s="2" t="s">
        <v>58</v>
      </c>
      <c r="D29" s="2" t="s">
        <v>123</v>
      </c>
      <c r="E29" s="2"/>
      <c r="F29" s="2"/>
      <c r="G29" s="2"/>
      <c r="H29" s="2"/>
    </row>
    <row r="30" spans="1:8" ht="30">
      <c r="A30" s="2" t="s">
        <v>124</v>
      </c>
      <c r="B30" s="11">
        <f>IFERROR(B24/B27,0)</f>
        <v>10000</v>
      </c>
      <c r="C30" s="2" t="s">
        <v>58</v>
      </c>
      <c r="D30" s="2" t="s">
        <v>125</v>
      </c>
      <c r="E30" s="2"/>
      <c r="F30" s="2"/>
      <c r="G30" s="2"/>
      <c r="H30" s="2"/>
    </row>
    <row r="31" spans="1:8" ht="30">
      <c r="A31" s="2" t="s">
        <v>126</v>
      </c>
      <c r="B31" s="6">
        <v>0</v>
      </c>
      <c r="C31" s="2" t="s">
        <v>112</v>
      </c>
      <c r="D31" s="2" t="s">
        <v>127</v>
      </c>
      <c r="E31" s="2"/>
      <c r="F31" s="2"/>
      <c r="G31" s="2"/>
      <c r="H31" s="2"/>
    </row>
    <row r="32" spans="1:8" ht="30">
      <c r="A32" s="2" t="s">
        <v>128</v>
      </c>
      <c r="B32" s="6">
        <v>0</v>
      </c>
      <c r="C32" s="2" t="s">
        <v>112</v>
      </c>
      <c r="D32" s="2" t="s">
        <v>129</v>
      </c>
      <c r="E32" s="2"/>
      <c r="F32" s="2"/>
      <c r="G32" s="2"/>
      <c r="H32" s="2"/>
    </row>
    <row r="33" spans="1:8">
      <c r="A33" s="2"/>
      <c r="B33" s="2"/>
      <c r="C33" s="2"/>
      <c r="D33" s="2"/>
      <c r="E33" s="2"/>
      <c r="F33" s="2"/>
      <c r="G33" s="2"/>
      <c r="H33" s="2"/>
    </row>
    <row r="34" spans="1:8">
      <c r="A34" s="19" t="s">
        <v>130</v>
      </c>
      <c r="B34" s="19"/>
      <c r="C34" s="19"/>
      <c r="D34" s="19"/>
      <c r="E34" s="19"/>
      <c r="F34" s="19"/>
      <c r="G34" s="2"/>
      <c r="H34" s="2"/>
    </row>
    <row r="35" spans="1:8">
      <c r="A35" s="19"/>
      <c r="B35" s="19"/>
      <c r="C35" s="19"/>
      <c r="D35" s="19"/>
      <c r="E35" s="19"/>
      <c r="F35" s="19"/>
      <c r="G35" s="2"/>
      <c r="H35" s="2"/>
    </row>
    <row r="36" spans="1:8">
      <c r="A36" s="19"/>
      <c r="B36" s="19"/>
      <c r="C36" s="19"/>
      <c r="D36" s="19"/>
      <c r="E36" s="19"/>
      <c r="F36" s="19"/>
      <c r="G36" s="2"/>
      <c r="H36" s="2"/>
    </row>
    <row r="37" spans="1:8">
      <c r="A37" s="19"/>
      <c r="B37" s="19"/>
      <c r="C37" s="19"/>
      <c r="D37" s="19"/>
      <c r="E37" s="19"/>
      <c r="F37" s="19"/>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sheetData>
  <mergeCells count="3">
    <mergeCell ref="A1:G2"/>
    <mergeCell ref="A22:F22"/>
    <mergeCell ref="A34:F3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workbookViewId="0">
      <selection sqref="A1:G2"/>
    </sheetView>
  </sheetViews>
  <sheetFormatPr baseColWidth="10" defaultColWidth="8.83203125" defaultRowHeight="14"/>
  <cols>
    <col min="1" max="1" width="30" customWidth="1"/>
    <col min="2" max="3" width="18" customWidth="1"/>
    <col min="4" max="4" width="12" customWidth="1"/>
    <col min="5" max="5" width="32" customWidth="1"/>
    <col min="6" max="6" width="34" customWidth="1"/>
    <col min="7" max="7" width="12" customWidth="1"/>
  </cols>
  <sheetData>
    <row r="1" spans="1:8" ht="37.25" customHeight="1">
      <c r="A1" s="17" t="s">
        <v>131</v>
      </c>
      <c r="B1" s="17"/>
      <c r="C1" s="17"/>
      <c r="D1" s="17"/>
      <c r="E1" s="17"/>
      <c r="F1" s="17"/>
      <c r="G1" s="17"/>
      <c r="H1" s="2"/>
    </row>
    <row r="2" spans="1:8" ht="37.25" customHeight="1">
      <c r="A2" s="17"/>
      <c r="B2" s="17"/>
      <c r="C2" s="17"/>
      <c r="D2" s="17"/>
      <c r="E2" s="17"/>
      <c r="F2" s="17"/>
      <c r="G2" s="17"/>
      <c r="H2" s="2"/>
    </row>
    <row r="3" spans="1:8">
      <c r="A3" s="2"/>
      <c r="B3" s="2"/>
      <c r="C3" s="2"/>
      <c r="D3" s="2"/>
      <c r="E3" s="2"/>
      <c r="F3" s="2"/>
      <c r="G3" s="2"/>
      <c r="H3" s="2"/>
    </row>
    <row r="4" spans="1:8" ht="16">
      <c r="A4" s="1" t="s">
        <v>31</v>
      </c>
      <c r="B4" s="1" t="s">
        <v>73</v>
      </c>
      <c r="C4" s="1" t="s">
        <v>132</v>
      </c>
      <c r="D4" s="1" t="s">
        <v>133</v>
      </c>
      <c r="E4" s="1" t="s">
        <v>34</v>
      </c>
      <c r="F4" s="1" t="s">
        <v>134</v>
      </c>
      <c r="G4" s="2"/>
      <c r="H4" s="2"/>
    </row>
    <row r="5" spans="1:8" ht="15">
      <c r="A5" s="2" t="s">
        <v>135</v>
      </c>
      <c r="B5" s="8">
        <f>'01_기본입력'!B8*'01_기본입력'!B9*'01_기본입력'!B10</f>
        <v>7000000</v>
      </c>
      <c r="C5" s="11">
        <f>IFERROR(B5/'01_기본입력'!B10,0)</f>
        <v>7000</v>
      </c>
      <c r="D5" s="2" t="s">
        <v>136</v>
      </c>
      <c r="E5" s="2" t="s">
        <v>137</v>
      </c>
      <c r="F5" s="2" t="s">
        <v>138</v>
      </c>
      <c r="G5" s="2"/>
      <c r="H5" s="2"/>
    </row>
    <row r="6" spans="1:8" ht="15">
      <c r="A6" s="2" t="s">
        <v>139</v>
      </c>
      <c r="B6" s="6">
        <v>0</v>
      </c>
      <c r="C6" s="11">
        <f>IFERROR(B6/'01_기본입력'!B10,0)</f>
        <v>0</v>
      </c>
      <c r="D6" s="2" t="s">
        <v>140</v>
      </c>
      <c r="E6" s="2" t="s">
        <v>141</v>
      </c>
      <c r="F6" s="2" t="s">
        <v>142</v>
      </c>
      <c r="G6" s="2"/>
      <c r="H6" s="2"/>
    </row>
    <row r="7" spans="1:8" ht="15">
      <c r="A7" s="2" t="s">
        <v>143</v>
      </c>
      <c r="B7" s="6">
        <v>0</v>
      </c>
      <c r="C7" s="11">
        <f>IFERROR(B7/'01_기본입력'!B10,0)</f>
        <v>0</v>
      </c>
      <c r="D7" s="2" t="s">
        <v>140</v>
      </c>
      <c r="E7" s="2" t="s">
        <v>144</v>
      </c>
      <c r="F7" s="2" t="s">
        <v>145</v>
      </c>
      <c r="G7" s="2"/>
      <c r="H7" s="2"/>
    </row>
    <row r="8" spans="1:8" ht="15">
      <c r="A8" s="2" t="s">
        <v>146</v>
      </c>
      <c r="B8" s="6">
        <v>0</v>
      </c>
      <c r="C8" s="11">
        <f>IFERROR(B8/'01_기본입력'!B10,0)</f>
        <v>0</v>
      </c>
      <c r="D8" s="2" t="s">
        <v>140</v>
      </c>
      <c r="E8" s="2" t="s">
        <v>147</v>
      </c>
      <c r="F8" s="2" t="s">
        <v>148</v>
      </c>
      <c r="G8" s="2"/>
      <c r="H8" s="2"/>
    </row>
    <row r="9" spans="1:8" ht="15">
      <c r="A9" s="2" t="s">
        <v>149</v>
      </c>
      <c r="B9" s="11">
        <f>SUM(B5:B8)</f>
        <v>7000000</v>
      </c>
      <c r="C9" s="11">
        <f>IFERROR(B9/'01_기본입력'!B10,0)</f>
        <v>7000</v>
      </c>
      <c r="D9" s="2" t="s">
        <v>136</v>
      </c>
      <c r="E9" s="2" t="s">
        <v>150</v>
      </c>
      <c r="F9" s="2" t="s">
        <v>151</v>
      </c>
      <c r="G9" s="2"/>
      <c r="H9" s="2"/>
    </row>
    <row r="10" spans="1:8" ht="15">
      <c r="A10" s="2" t="s">
        <v>152</v>
      </c>
      <c r="B10" s="8">
        <f>B9*'01_기본입력'!B15</f>
        <v>560000</v>
      </c>
      <c r="C10" s="11">
        <f>IFERROR(B10/'01_기본입력'!B10,0)</f>
        <v>560</v>
      </c>
      <c r="D10" s="2" t="s">
        <v>136</v>
      </c>
      <c r="E10" s="2" t="s">
        <v>153</v>
      </c>
      <c r="F10" s="2" t="s">
        <v>154</v>
      </c>
      <c r="G10" s="2"/>
      <c r="H10" s="2"/>
    </row>
    <row r="11" spans="1:8" ht="15">
      <c r="A11" s="2" t="s">
        <v>155</v>
      </c>
      <c r="B11" s="6">
        <v>0</v>
      </c>
      <c r="C11" s="11">
        <f>IFERROR(B11/'01_기본입력'!B10,0)</f>
        <v>0</v>
      </c>
      <c r="D11" s="2" t="s">
        <v>140</v>
      </c>
      <c r="E11" s="2" t="s">
        <v>156</v>
      </c>
      <c r="F11" s="2" t="s">
        <v>157</v>
      </c>
      <c r="G11" s="2"/>
      <c r="H11" s="2"/>
    </row>
    <row r="12" spans="1:8" ht="15">
      <c r="A12" s="2" t="s">
        <v>158</v>
      </c>
      <c r="B12" s="6">
        <v>0</v>
      </c>
      <c r="C12" s="11">
        <f>IFERROR(B12/'01_기본입력'!B10,0)</f>
        <v>0</v>
      </c>
      <c r="D12" s="2" t="s">
        <v>140</v>
      </c>
      <c r="E12" s="2" t="s">
        <v>159</v>
      </c>
      <c r="F12" s="2"/>
      <c r="G12" s="2"/>
      <c r="H12" s="2"/>
    </row>
    <row r="13" spans="1:8" ht="15">
      <c r="A13" s="2" t="s">
        <v>160</v>
      </c>
      <c r="B13" s="6">
        <v>0</v>
      </c>
      <c r="C13" s="11">
        <f>IFERROR(B13/'01_기본입력'!B10,0)</f>
        <v>0</v>
      </c>
      <c r="D13" s="2" t="s">
        <v>140</v>
      </c>
      <c r="E13" s="2" t="s">
        <v>161</v>
      </c>
      <c r="F13" s="2" t="s">
        <v>162</v>
      </c>
      <c r="G13" s="2"/>
      <c r="H13" s="2"/>
    </row>
    <row r="14" spans="1:8" ht="15">
      <c r="A14" s="2" t="s">
        <v>163</v>
      </c>
      <c r="B14" s="6">
        <v>0</v>
      </c>
      <c r="C14" s="11">
        <f>IFERROR(B14/'01_기본입력'!B10,0)</f>
        <v>0</v>
      </c>
      <c r="D14" s="2" t="s">
        <v>140</v>
      </c>
      <c r="E14" s="2" t="s">
        <v>164</v>
      </c>
      <c r="F14" s="2"/>
      <c r="G14" s="2"/>
      <c r="H14" s="2"/>
    </row>
    <row r="15" spans="1:8" ht="15">
      <c r="A15" s="2" t="s">
        <v>165</v>
      </c>
      <c r="B15" s="6">
        <v>0</v>
      </c>
      <c r="C15" s="11">
        <f>IFERROR(B15/'01_기본입력'!B10,0)</f>
        <v>0</v>
      </c>
      <c r="D15" s="2" t="s">
        <v>140</v>
      </c>
      <c r="E15" s="2" t="s">
        <v>166</v>
      </c>
      <c r="F15" s="2"/>
      <c r="G15" s="2"/>
      <c r="H15" s="2"/>
    </row>
    <row r="16" spans="1:8" ht="15">
      <c r="A16" s="2" t="s">
        <v>167</v>
      </c>
      <c r="B16" s="6">
        <v>0</v>
      </c>
      <c r="C16" s="11">
        <f>IFERROR(B16/'01_기본입력'!B10,0)</f>
        <v>0</v>
      </c>
      <c r="D16" s="2" t="s">
        <v>140</v>
      </c>
      <c r="E16" s="2" t="s">
        <v>106</v>
      </c>
      <c r="F16" s="2"/>
      <c r="G16" s="2"/>
      <c r="H16" s="2"/>
    </row>
    <row r="17" spans="1:8">
      <c r="A17" s="2"/>
      <c r="B17" s="2"/>
      <c r="C17" s="2"/>
      <c r="D17" s="2"/>
      <c r="E17" s="2"/>
      <c r="F17" s="2"/>
      <c r="G17" s="2"/>
      <c r="H17" s="2"/>
    </row>
    <row r="18" spans="1:8" ht="16">
      <c r="A18" s="9" t="s">
        <v>168</v>
      </c>
      <c r="B18" s="10">
        <f>SUM(B5:B8)+B10+B11+B12+B13+B14+B15+B16</f>
        <v>7560000</v>
      </c>
      <c r="C18" s="10">
        <f>IFERROR(B18/'01_기본입력'!B10,0)</f>
        <v>7560</v>
      </c>
      <c r="D18" s="9"/>
      <c r="E18" s="9"/>
      <c r="F18" s="9"/>
      <c r="G18" s="2"/>
      <c r="H18" s="2"/>
    </row>
    <row r="19" spans="1:8">
      <c r="A19" s="2"/>
      <c r="B19" s="2"/>
      <c r="C19" s="2"/>
      <c r="D19" s="2"/>
      <c r="E19" s="2"/>
      <c r="F19" s="2"/>
      <c r="G19" s="2"/>
      <c r="H19" s="2"/>
    </row>
    <row r="20" spans="1:8">
      <c r="A20" s="2"/>
      <c r="B20" s="2"/>
      <c r="C20" s="2"/>
      <c r="D20" s="2"/>
      <c r="E20" s="2"/>
      <c r="F20" s="2"/>
      <c r="G20" s="2"/>
      <c r="H20" s="2"/>
    </row>
    <row r="21" spans="1:8" ht="15">
      <c r="A21" s="18" t="s">
        <v>169</v>
      </c>
      <c r="B21" s="18"/>
      <c r="C21" s="18"/>
      <c r="D21" s="18"/>
      <c r="E21" s="18"/>
      <c r="F21" s="18"/>
      <c r="G21" s="2"/>
      <c r="H21" s="2"/>
    </row>
    <row r="22" spans="1:8" ht="16">
      <c r="A22" s="1" t="s">
        <v>31</v>
      </c>
      <c r="B22" s="1" t="s">
        <v>170</v>
      </c>
      <c r="C22" s="1" t="s">
        <v>171</v>
      </c>
      <c r="D22" s="1" t="s">
        <v>34</v>
      </c>
      <c r="E22" s="2"/>
      <c r="F22" s="2"/>
      <c r="G22" s="2"/>
      <c r="H22" s="2"/>
    </row>
    <row r="23" spans="1:8" ht="75">
      <c r="A23" s="2" t="s">
        <v>172</v>
      </c>
      <c r="B23" s="12">
        <f>(B9+B10+B11)*'01_기본입력'!B14</f>
        <v>756000</v>
      </c>
      <c r="C23" s="2" t="s">
        <v>173</v>
      </c>
      <c r="D23" s="2" t="s">
        <v>174</v>
      </c>
      <c r="E23" s="2"/>
      <c r="F23" s="2"/>
      <c r="G23" s="2"/>
      <c r="H23" s="2"/>
    </row>
    <row r="24" spans="1:8">
      <c r="A24" s="2"/>
      <c r="B24" s="2"/>
      <c r="C24" s="2"/>
      <c r="D24" s="2"/>
      <c r="E24" s="2"/>
      <c r="F24" s="2"/>
      <c r="G24" s="2"/>
      <c r="H24" s="2"/>
    </row>
    <row r="25" spans="1:8">
      <c r="A25" s="19" t="s">
        <v>175</v>
      </c>
      <c r="B25" s="19"/>
      <c r="C25" s="19"/>
      <c r="D25" s="19"/>
      <c r="E25" s="19"/>
      <c r="F25" s="19"/>
      <c r="G25" s="2"/>
      <c r="H25" s="2"/>
    </row>
    <row r="26" spans="1:8">
      <c r="A26" s="19"/>
      <c r="B26" s="19"/>
      <c r="C26" s="19"/>
      <c r="D26" s="19"/>
      <c r="E26" s="19"/>
      <c r="F26" s="19"/>
      <c r="G26" s="2"/>
      <c r="H26" s="2"/>
    </row>
    <row r="27" spans="1:8">
      <c r="A27" s="19"/>
      <c r="B27" s="19"/>
      <c r="C27" s="19"/>
      <c r="D27" s="19"/>
      <c r="E27" s="19"/>
      <c r="F27" s="19"/>
      <c r="G27" s="2"/>
      <c r="H27" s="2"/>
    </row>
    <row r="28" spans="1:8">
      <c r="A28" s="19"/>
      <c r="B28" s="19"/>
      <c r="C28" s="19"/>
      <c r="D28" s="19"/>
      <c r="E28" s="19"/>
      <c r="F28" s="19"/>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2"/>
      <c r="C34" s="2"/>
      <c r="D34" s="2"/>
      <c r="E34" s="2"/>
      <c r="F34" s="2"/>
      <c r="G34" s="2"/>
      <c r="H34" s="2"/>
    </row>
    <row r="35" spans="1:8">
      <c r="A35" s="2"/>
      <c r="B35" s="2"/>
      <c r="C35" s="2"/>
      <c r="D35" s="2"/>
      <c r="E35" s="2"/>
      <c r="F35" s="2"/>
      <c r="G35" s="2"/>
      <c r="H35" s="2"/>
    </row>
    <row r="36" spans="1:8">
      <c r="A36" s="2"/>
      <c r="B36" s="2"/>
      <c r="C36" s="2"/>
      <c r="D36" s="2"/>
      <c r="E36" s="2"/>
      <c r="F36" s="2"/>
      <c r="G36" s="2"/>
      <c r="H36" s="2"/>
    </row>
    <row r="37" spans="1:8">
      <c r="A37" s="2"/>
      <c r="B37" s="2"/>
      <c r="C37" s="2"/>
      <c r="D37" s="2"/>
      <c r="E37" s="2"/>
      <c r="F37" s="2"/>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sheetData>
  <mergeCells count="3">
    <mergeCell ref="A1:G2"/>
    <mergeCell ref="A21:F21"/>
    <mergeCell ref="A25:F28"/>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0"/>
  <sheetViews>
    <sheetView workbookViewId="0">
      <selection sqref="A1:G2"/>
    </sheetView>
  </sheetViews>
  <sheetFormatPr baseColWidth="10" defaultColWidth="8.83203125" defaultRowHeight="14"/>
  <cols>
    <col min="1" max="1" width="28" customWidth="1"/>
    <col min="2" max="2" width="16" customWidth="1"/>
    <col min="3" max="3" width="14" customWidth="1"/>
    <col min="4" max="4" width="18" customWidth="1"/>
    <col min="5" max="6" width="30" customWidth="1"/>
    <col min="7" max="7" width="12" customWidth="1"/>
  </cols>
  <sheetData>
    <row r="1" spans="1:8" ht="37.25" customHeight="1">
      <c r="A1" s="17" t="s">
        <v>176</v>
      </c>
      <c r="B1" s="17"/>
      <c r="C1" s="17"/>
      <c r="D1" s="17"/>
      <c r="E1" s="17"/>
      <c r="F1" s="17"/>
      <c r="G1" s="17"/>
      <c r="H1" s="2"/>
    </row>
    <row r="2" spans="1:8" ht="37.25" customHeight="1">
      <c r="A2" s="17"/>
      <c r="B2" s="17"/>
      <c r="C2" s="17"/>
      <c r="D2" s="17"/>
      <c r="E2" s="17"/>
      <c r="F2" s="17"/>
      <c r="G2" s="17"/>
      <c r="H2" s="2"/>
    </row>
    <row r="3" spans="1:8">
      <c r="A3" s="2"/>
      <c r="B3" s="2"/>
      <c r="C3" s="2"/>
      <c r="D3" s="2"/>
      <c r="E3" s="2"/>
      <c r="F3" s="2"/>
      <c r="G3" s="2"/>
      <c r="H3" s="2"/>
    </row>
    <row r="4" spans="1:8" ht="16">
      <c r="A4" s="1" t="s">
        <v>72</v>
      </c>
      <c r="B4" s="1" t="s">
        <v>32</v>
      </c>
      <c r="C4" s="1" t="s">
        <v>33</v>
      </c>
      <c r="D4" s="1" t="s">
        <v>132</v>
      </c>
      <c r="E4" s="1" t="s">
        <v>34</v>
      </c>
      <c r="F4" s="1" t="s">
        <v>76</v>
      </c>
      <c r="G4" s="2"/>
      <c r="H4" s="2"/>
    </row>
    <row r="5" spans="1:8" ht="15">
      <c r="A5" s="2" t="s">
        <v>177</v>
      </c>
      <c r="B5" s="7">
        <v>0.1</v>
      </c>
      <c r="C5" s="2" t="s">
        <v>61</v>
      </c>
      <c r="D5" s="11">
        <f>'01_기본입력'!B13*B5</f>
        <v>1990</v>
      </c>
      <c r="E5" s="2" t="s">
        <v>178</v>
      </c>
      <c r="F5" s="2" t="s">
        <v>179</v>
      </c>
      <c r="G5" s="2"/>
      <c r="H5" s="2"/>
    </row>
    <row r="6" spans="1:8" ht="15">
      <c r="A6" s="2" t="s">
        <v>180</v>
      </c>
      <c r="B6" s="7">
        <v>0.03</v>
      </c>
      <c r="C6" s="2" t="s">
        <v>61</v>
      </c>
      <c r="D6" s="11">
        <f>'01_기본입력'!B13*B6</f>
        <v>597</v>
      </c>
      <c r="E6" s="2" t="s">
        <v>181</v>
      </c>
      <c r="F6" s="2"/>
      <c r="G6" s="2"/>
      <c r="H6" s="2"/>
    </row>
    <row r="7" spans="1:8" ht="15">
      <c r="A7" s="2" t="s">
        <v>182</v>
      </c>
      <c r="B7" s="7">
        <v>0.15</v>
      </c>
      <c r="C7" s="2" t="s">
        <v>61</v>
      </c>
      <c r="D7" s="11">
        <f>'01_기본입력'!B13*B7</f>
        <v>2985</v>
      </c>
      <c r="E7" s="2" t="s">
        <v>183</v>
      </c>
      <c r="F7" s="2" t="s">
        <v>184</v>
      </c>
      <c r="G7" s="2"/>
      <c r="H7" s="2"/>
    </row>
    <row r="8" spans="1:8" ht="15">
      <c r="A8" s="2" t="s">
        <v>185</v>
      </c>
      <c r="B8" s="6">
        <v>3000</v>
      </c>
      <c r="C8" s="2" t="s">
        <v>186</v>
      </c>
      <c r="D8" s="11">
        <f>B8</f>
        <v>3000</v>
      </c>
      <c r="E8" s="2" t="s">
        <v>187</v>
      </c>
      <c r="F8" s="2"/>
      <c r="G8" s="2"/>
      <c r="H8" s="2"/>
    </row>
    <row r="9" spans="1:8" ht="15">
      <c r="A9" s="2" t="s">
        <v>188</v>
      </c>
      <c r="B9" s="6">
        <v>500</v>
      </c>
      <c r="C9" s="2" t="s">
        <v>186</v>
      </c>
      <c r="D9" s="11">
        <f>B9</f>
        <v>500</v>
      </c>
      <c r="E9" s="2" t="s">
        <v>189</v>
      </c>
      <c r="F9" s="2"/>
      <c r="G9" s="2"/>
      <c r="H9" s="2"/>
    </row>
    <row r="10" spans="1:8" ht="15">
      <c r="A10" s="2" t="s">
        <v>190</v>
      </c>
      <c r="B10" s="6">
        <v>0</v>
      </c>
      <c r="C10" s="2" t="s">
        <v>186</v>
      </c>
      <c r="D10" s="11">
        <f>B10</f>
        <v>0</v>
      </c>
      <c r="E10" s="2" t="s">
        <v>147</v>
      </c>
      <c r="F10" s="2"/>
      <c r="G10" s="2"/>
      <c r="H10" s="2"/>
    </row>
    <row r="11" spans="1:8" ht="15">
      <c r="A11" s="2" t="s">
        <v>191</v>
      </c>
      <c r="B11" s="7">
        <v>0.03</v>
      </c>
      <c r="C11" s="2" t="s">
        <v>61</v>
      </c>
      <c r="D11" s="11">
        <f>B11*B12</f>
        <v>150</v>
      </c>
      <c r="E11" s="2" t="s">
        <v>192</v>
      </c>
      <c r="F11" s="2"/>
      <c r="G11" s="2"/>
      <c r="H11" s="2"/>
    </row>
    <row r="12" spans="1:8" ht="15">
      <c r="A12" s="2" t="s">
        <v>193</v>
      </c>
      <c r="B12" s="6">
        <v>5000</v>
      </c>
      <c r="C12" s="2" t="s">
        <v>186</v>
      </c>
      <c r="D12" s="11">
        <f>B11*B12</f>
        <v>150</v>
      </c>
      <c r="E12" s="2" t="s">
        <v>194</v>
      </c>
      <c r="F12" s="2"/>
      <c r="G12" s="2"/>
      <c r="H12" s="2"/>
    </row>
    <row r="13" spans="1:8" ht="15">
      <c r="A13" s="2" t="s">
        <v>195</v>
      </c>
      <c r="B13" s="7">
        <v>0.02</v>
      </c>
      <c r="C13" s="2" t="s">
        <v>61</v>
      </c>
      <c r="D13" s="11">
        <f>B13*B14</f>
        <v>160</v>
      </c>
      <c r="E13" s="2" t="s">
        <v>196</v>
      </c>
      <c r="F13" s="2"/>
      <c r="G13" s="2"/>
      <c r="H13" s="2"/>
    </row>
    <row r="14" spans="1:8" ht="15">
      <c r="A14" s="2" t="s">
        <v>197</v>
      </c>
      <c r="B14" s="6">
        <v>8000</v>
      </c>
      <c r="C14" s="2" t="s">
        <v>186</v>
      </c>
      <c r="D14" s="11">
        <f>B13*B14</f>
        <v>160</v>
      </c>
      <c r="E14" s="2" t="s">
        <v>198</v>
      </c>
      <c r="F14" s="2"/>
      <c r="G14" s="2"/>
      <c r="H14" s="2"/>
    </row>
    <row r="15" spans="1:8" ht="15">
      <c r="A15" s="2" t="s">
        <v>199</v>
      </c>
      <c r="B15" s="7">
        <v>0.02</v>
      </c>
      <c r="C15" s="2" t="s">
        <v>61</v>
      </c>
      <c r="D15" s="11">
        <f>B15*B16</f>
        <v>140</v>
      </c>
      <c r="E15" s="2" t="s">
        <v>200</v>
      </c>
      <c r="F15" s="2"/>
      <c r="G15" s="2"/>
      <c r="H15" s="2"/>
    </row>
    <row r="16" spans="1:8" ht="15">
      <c r="A16" s="2" t="s">
        <v>201</v>
      </c>
      <c r="B16" s="6">
        <v>7000</v>
      </c>
      <c r="C16" s="2" t="s">
        <v>186</v>
      </c>
      <c r="D16" s="11">
        <f>B15*B16</f>
        <v>140</v>
      </c>
      <c r="E16" s="2" t="s">
        <v>202</v>
      </c>
      <c r="F16" s="2"/>
      <c r="G16" s="2"/>
      <c r="H16" s="2"/>
    </row>
    <row r="17" spans="1:8" ht="15">
      <c r="A17" s="2" t="s">
        <v>203</v>
      </c>
      <c r="B17" s="6">
        <v>0</v>
      </c>
      <c r="C17" s="2" t="s">
        <v>58</v>
      </c>
      <c r="D17" s="11">
        <f>B17</f>
        <v>0</v>
      </c>
      <c r="E17" s="2" t="s">
        <v>204</v>
      </c>
      <c r="F17" s="2" t="s">
        <v>205</v>
      </c>
      <c r="G17" s="2"/>
      <c r="H17" s="2"/>
    </row>
    <row r="18" spans="1:8" ht="15">
      <c r="A18" s="2" t="s">
        <v>206</v>
      </c>
      <c r="B18" s="6">
        <v>0</v>
      </c>
      <c r="C18" s="2" t="s">
        <v>58</v>
      </c>
      <c r="D18" s="11">
        <f>B18</f>
        <v>0</v>
      </c>
      <c r="E18" s="2" t="s">
        <v>106</v>
      </c>
      <c r="F18" s="2"/>
      <c r="G18" s="2"/>
      <c r="H18" s="2"/>
    </row>
    <row r="19" spans="1:8">
      <c r="A19" s="2"/>
      <c r="B19" s="2"/>
      <c r="C19" s="2"/>
      <c r="D19" s="2"/>
      <c r="E19" s="2"/>
      <c r="F19" s="2"/>
      <c r="G19" s="2"/>
      <c r="H19" s="2"/>
    </row>
    <row r="20" spans="1:8" ht="16">
      <c r="A20" s="9" t="s">
        <v>207</v>
      </c>
      <c r="B20" s="9"/>
      <c r="C20" s="9"/>
      <c r="D20" s="10">
        <f>SUM(D5:D18)</f>
        <v>9972</v>
      </c>
      <c r="E20" s="9"/>
      <c r="F20" s="9"/>
      <c r="G20" s="2"/>
      <c r="H20" s="2"/>
    </row>
    <row r="21" spans="1:8">
      <c r="A21" s="2"/>
      <c r="B21" s="2"/>
      <c r="C21" s="2"/>
      <c r="D21" s="2"/>
      <c r="E21" s="2"/>
      <c r="F21" s="2"/>
      <c r="G21" s="2"/>
      <c r="H21" s="2"/>
    </row>
    <row r="22" spans="1:8" ht="15">
      <c r="A22" s="18" t="s">
        <v>208</v>
      </c>
      <c r="B22" s="18"/>
      <c r="C22" s="18"/>
      <c r="D22" s="18"/>
      <c r="E22" s="18"/>
      <c r="F22" s="18"/>
      <c r="G22" s="2"/>
      <c r="H22" s="2"/>
    </row>
    <row r="23" spans="1:8">
      <c r="A23" s="19" t="s">
        <v>209</v>
      </c>
      <c r="B23" s="19"/>
      <c r="C23" s="19"/>
      <c r="D23" s="19"/>
      <c r="E23" s="19"/>
      <c r="F23" s="19"/>
      <c r="G23" s="2"/>
      <c r="H23" s="2"/>
    </row>
    <row r="24" spans="1:8">
      <c r="A24" s="19"/>
      <c r="B24" s="19"/>
      <c r="C24" s="19"/>
      <c r="D24" s="19"/>
      <c r="E24" s="19"/>
      <c r="F24" s="19"/>
      <c r="G24" s="2"/>
      <c r="H24" s="2"/>
    </row>
    <row r="25" spans="1:8">
      <c r="A25" s="19"/>
      <c r="B25" s="19"/>
      <c r="C25" s="19"/>
      <c r="D25" s="19"/>
      <c r="E25" s="19"/>
      <c r="F25" s="19"/>
      <c r="G25" s="2"/>
      <c r="H25" s="2"/>
    </row>
    <row r="26" spans="1:8">
      <c r="A26" s="19"/>
      <c r="B26" s="19"/>
      <c r="C26" s="19"/>
      <c r="D26" s="19"/>
      <c r="E26" s="19"/>
      <c r="F26" s="19"/>
      <c r="G26" s="2"/>
      <c r="H26" s="2"/>
    </row>
    <row r="27" spans="1:8">
      <c r="A27" s="2"/>
      <c r="B27" s="2"/>
      <c r="C27" s="2"/>
      <c r="D27" s="2"/>
      <c r="E27" s="2"/>
      <c r="F27" s="2"/>
      <c r="G27" s="2"/>
      <c r="H27" s="2"/>
    </row>
    <row r="28" spans="1:8">
      <c r="A28" s="2"/>
      <c r="B28" s="2"/>
      <c r="C28" s="2"/>
      <c r="D28" s="2"/>
      <c r="E28" s="2"/>
      <c r="F28" s="2"/>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2"/>
      <c r="C34" s="2"/>
      <c r="D34" s="2"/>
      <c r="E34" s="2"/>
      <c r="F34" s="2"/>
      <c r="G34" s="2"/>
      <c r="H34" s="2"/>
    </row>
    <row r="35" spans="1:8">
      <c r="A35" s="2"/>
      <c r="B35" s="2"/>
      <c r="C35" s="2"/>
      <c r="D35" s="2"/>
      <c r="E35" s="2"/>
      <c r="F35" s="2"/>
      <c r="G35" s="2"/>
      <c r="H35" s="2"/>
    </row>
    <row r="36" spans="1:8">
      <c r="A36" s="2"/>
      <c r="B36" s="2"/>
      <c r="C36" s="2"/>
      <c r="D36" s="2"/>
      <c r="E36" s="2"/>
      <c r="F36" s="2"/>
      <c r="G36" s="2"/>
      <c r="H36" s="2"/>
    </row>
    <row r="37" spans="1:8">
      <c r="A37" s="2"/>
      <c r="B37" s="2"/>
      <c r="C37" s="2"/>
      <c r="D37" s="2"/>
      <c r="E37" s="2"/>
      <c r="F37" s="2"/>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sheetData>
  <mergeCells count="3">
    <mergeCell ref="A1:G2"/>
    <mergeCell ref="A22:F22"/>
    <mergeCell ref="A23:F26"/>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0"/>
  <sheetViews>
    <sheetView workbookViewId="0">
      <selection sqref="A1:H2"/>
    </sheetView>
  </sheetViews>
  <sheetFormatPr baseColWidth="10" defaultColWidth="8.83203125" defaultRowHeight="14"/>
  <cols>
    <col min="1" max="1" width="32" customWidth="1"/>
    <col min="2" max="2" width="18" customWidth="1"/>
    <col min="3" max="3" width="12" customWidth="1"/>
    <col min="4" max="4" width="32" customWidth="1"/>
    <col min="5" max="5" width="4" customWidth="1"/>
    <col min="6" max="6" width="30" customWidth="1"/>
    <col min="7" max="7" width="18" customWidth="1"/>
    <col min="8" max="8" width="30" customWidth="1"/>
  </cols>
  <sheetData>
    <row r="1" spans="1:14" ht="37.25" customHeight="1">
      <c r="A1" s="17" t="s">
        <v>210</v>
      </c>
      <c r="B1" s="17"/>
      <c r="C1" s="17"/>
      <c r="D1" s="17"/>
      <c r="E1" s="17"/>
      <c r="F1" s="17"/>
      <c r="G1" s="17"/>
      <c r="H1" s="17"/>
      <c r="I1" s="2"/>
      <c r="J1" s="2"/>
      <c r="K1" s="2"/>
      <c r="L1" s="2"/>
      <c r="M1" s="2"/>
      <c r="N1" s="2"/>
    </row>
    <row r="2" spans="1:14" ht="37.25" customHeight="1">
      <c r="A2" s="17"/>
      <c r="B2" s="17"/>
      <c r="C2" s="17"/>
      <c r="D2" s="17"/>
      <c r="E2" s="17"/>
      <c r="F2" s="17"/>
      <c r="G2" s="17"/>
      <c r="H2" s="17"/>
      <c r="I2" s="2"/>
      <c r="J2" s="2"/>
      <c r="K2" s="2"/>
      <c r="L2" s="2"/>
      <c r="M2" s="2"/>
      <c r="N2" s="2"/>
    </row>
    <row r="3" spans="1:14">
      <c r="A3" s="2"/>
      <c r="B3" s="2"/>
      <c r="C3" s="2"/>
      <c r="D3" s="2"/>
      <c r="E3" s="2"/>
      <c r="F3" s="2"/>
      <c r="G3" s="2"/>
      <c r="H3" s="2"/>
      <c r="I3" s="2"/>
      <c r="J3" s="2"/>
      <c r="K3" s="2"/>
      <c r="L3" s="2"/>
      <c r="M3" s="2"/>
      <c r="N3" s="2"/>
    </row>
    <row r="4" spans="1:14" ht="16">
      <c r="A4" s="1" t="s">
        <v>211</v>
      </c>
      <c r="B4" s="1" t="s">
        <v>212</v>
      </c>
      <c r="C4" s="1" t="s">
        <v>33</v>
      </c>
      <c r="D4" s="1" t="s">
        <v>213</v>
      </c>
      <c r="E4" s="2"/>
      <c r="F4" s="1" t="s">
        <v>214</v>
      </c>
      <c r="G4" s="1" t="s">
        <v>212</v>
      </c>
      <c r="H4" s="1" t="s">
        <v>34</v>
      </c>
      <c r="I4" s="2"/>
      <c r="J4" s="2"/>
      <c r="K4" s="2"/>
      <c r="L4" s="2"/>
      <c r="M4" s="2"/>
      <c r="N4" s="2"/>
    </row>
    <row r="5" spans="1:14" ht="15">
      <c r="A5" s="2" t="s">
        <v>57</v>
      </c>
      <c r="B5" s="8">
        <f>'01_기본입력'!B13</f>
        <v>19900</v>
      </c>
      <c r="C5" s="2" t="s">
        <v>58</v>
      </c>
      <c r="D5" s="2" t="s">
        <v>59</v>
      </c>
      <c r="E5" s="2"/>
      <c r="F5" s="2" t="s">
        <v>108</v>
      </c>
      <c r="G5" s="8">
        <f>'02_개발_양산'!C19</f>
        <v>0</v>
      </c>
      <c r="H5" s="2" t="s">
        <v>215</v>
      </c>
      <c r="I5" s="2"/>
      <c r="J5" s="2"/>
      <c r="K5" s="2"/>
      <c r="L5" s="2"/>
      <c r="M5" s="2"/>
      <c r="N5" s="2"/>
    </row>
    <row r="6" spans="1:14" ht="15">
      <c r="A6" s="2" t="s">
        <v>216</v>
      </c>
      <c r="B6" s="8">
        <f>'01_기본입력'!B13/(1+'01_기본입력'!B14)</f>
        <v>18090.909090909088</v>
      </c>
      <c r="C6" s="2" t="s">
        <v>58</v>
      </c>
      <c r="D6" s="2" t="s">
        <v>217</v>
      </c>
      <c r="E6" s="2"/>
      <c r="F6" s="2" t="s">
        <v>218</v>
      </c>
      <c r="G6" s="8">
        <f>'02_개발_양산'!B24</f>
        <v>30000000</v>
      </c>
      <c r="H6" s="2" t="s">
        <v>219</v>
      </c>
      <c r="I6" s="2"/>
      <c r="J6" s="2"/>
      <c r="K6" s="2"/>
      <c r="L6" s="2"/>
      <c r="M6" s="2"/>
      <c r="N6" s="2"/>
    </row>
    <row r="7" spans="1:14" ht="15">
      <c r="A7" s="2" t="s">
        <v>220</v>
      </c>
      <c r="B7" s="8">
        <f>'03_수입원가'!C18</f>
        <v>7560</v>
      </c>
      <c r="C7" s="2" t="s">
        <v>58</v>
      </c>
      <c r="D7" s="2" t="s">
        <v>221</v>
      </c>
      <c r="E7" s="2"/>
      <c r="F7" s="2" t="s">
        <v>222</v>
      </c>
      <c r="G7" s="8">
        <f>'02_개발_양산'!B31+'02_개발_양산'!B32</f>
        <v>0</v>
      </c>
      <c r="H7" s="2" t="s">
        <v>223</v>
      </c>
      <c r="I7" s="2"/>
      <c r="J7" s="2"/>
      <c r="K7" s="2"/>
      <c r="L7" s="2"/>
      <c r="M7" s="2"/>
      <c r="N7" s="2"/>
    </row>
    <row r="8" spans="1:14" ht="15">
      <c r="A8" s="2" t="s">
        <v>224</v>
      </c>
      <c r="B8" s="8">
        <f>'04_판매비용'!D20</f>
        <v>9972</v>
      </c>
      <c r="C8" s="2" t="s">
        <v>58</v>
      </c>
      <c r="D8" s="2" t="s">
        <v>225</v>
      </c>
      <c r="E8" s="2"/>
      <c r="F8" s="2" t="s">
        <v>226</v>
      </c>
      <c r="G8" s="11">
        <f>SUM(G5:G7)</f>
        <v>30000000</v>
      </c>
      <c r="H8" s="2" t="s">
        <v>227</v>
      </c>
      <c r="I8" s="2"/>
      <c r="J8" s="2"/>
      <c r="K8" s="2"/>
      <c r="L8" s="2"/>
      <c r="M8" s="2"/>
      <c r="N8" s="2"/>
    </row>
    <row r="9" spans="1:14" ht="15">
      <c r="A9" s="2" t="s">
        <v>228</v>
      </c>
      <c r="B9" s="11">
        <f>B6-B7-B8</f>
        <v>558.90909090908826</v>
      </c>
      <c r="C9" s="2" t="s">
        <v>58</v>
      </c>
      <c r="D9" s="2" t="s">
        <v>229</v>
      </c>
      <c r="E9" s="2"/>
      <c r="F9" s="2" t="s">
        <v>230</v>
      </c>
      <c r="G9" s="11">
        <f>IF(B9&lt;=0,"공헌이익 음수",G8/B9)</f>
        <v>53675.99219258321</v>
      </c>
      <c r="H9" s="2" t="s">
        <v>231</v>
      </c>
      <c r="I9" s="2"/>
      <c r="J9" s="2"/>
      <c r="K9" s="2"/>
      <c r="L9" s="2"/>
      <c r="M9" s="2"/>
      <c r="N9" s="2"/>
    </row>
    <row r="10" spans="1:14" ht="15">
      <c r="A10" s="2" t="s">
        <v>232</v>
      </c>
      <c r="B10" s="13">
        <f>IFERROR(B9/B6,0)</f>
        <v>3.0894472361808905E-2</v>
      </c>
      <c r="C10" s="2" t="s">
        <v>61</v>
      </c>
      <c r="D10" s="2" t="s">
        <v>233</v>
      </c>
      <c r="E10" s="2"/>
      <c r="F10" s="2" t="s">
        <v>53</v>
      </c>
      <c r="G10" s="8">
        <f>'01_기본입력'!B11</f>
        <v>10000</v>
      </c>
      <c r="H10" s="2" t="s">
        <v>234</v>
      </c>
      <c r="I10" s="2"/>
      <c r="J10" s="2"/>
      <c r="K10" s="2"/>
      <c r="L10" s="2"/>
      <c r="M10" s="2"/>
      <c r="N10" s="2"/>
    </row>
    <row r="11" spans="1:14" ht="30">
      <c r="A11" s="2" t="s">
        <v>235</v>
      </c>
      <c r="B11" s="8">
        <f>'02_개발_양산'!E19</f>
        <v>0</v>
      </c>
      <c r="C11" s="2" t="s">
        <v>58</v>
      </c>
      <c r="D11" s="2" t="s">
        <v>236</v>
      </c>
      <c r="E11" s="2"/>
      <c r="F11" s="2" t="s">
        <v>237</v>
      </c>
      <c r="G11" s="14" t="str">
        <f>IF(G10&gt;=G9,"예상판매량이 BEP 이상","예상판매량이 BEP 미만")</f>
        <v>예상판매량이 BEP 미만</v>
      </c>
      <c r="H11" s="2" t="s">
        <v>238</v>
      </c>
      <c r="I11" s="2"/>
      <c r="J11" s="2"/>
      <c r="K11" s="2"/>
      <c r="L11" s="2"/>
      <c r="M11" s="2"/>
      <c r="N11" s="2"/>
    </row>
    <row r="12" spans="1:14" ht="15">
      <c r="A12" s="2" t="s">
        <v>239</v>
      </c>
      <c r="B12" s="8">
        <f>'02_개발_양산'!B29</f>
        <v>3000</v>
      </c>
      <c r="C12" s="2" t="s">
        <v>58</v>
      </c>
      <c r="D12" s="2" t="s">
        <v>123</v>
      </c>
      <c r="E12" s="2"/>
      <c r="F12" s="2" t="s">
        <v>240</v>
      </c>
      <c r="G12" s="8">
        <f>'03_수입원가'!B5</f>
        <v>7000000</v>
      </c>
      <c r="H12" s="2" t="s">
        <v>241</v>
      </c>
      <c r="I12" s="2"/>
      <c r="J12" s="2"/>
      <c r="K12" s="2"/>
      <c r="L12" s="2"/>
      <c r="M12" s="2"/>
      <c r="N12" s="2"/>
    </row>
    <row r="13" spans="1:14" ht="15">
      <c r="A13" s="2" t="s">
        <v>242</v>
      </c>
      <c r="B13" s="8">
        <f>IFERROR(('02_개발_양산'!B31+'02_개발_양산'!B32)/'01_기본입력'!B11,0)</f>
        <v>0</v>
      </c>
      <c r="C13" s="2" t="s">
        <v>58</v>
      </c>
      <c r="D13" s="2" t="s">
        <v>123</v>
      </c>
      <c r="E13" s="2"/>
      <c r="F13" s="2" t="s">
        <v>243</v>
      </c>
      <c r="G13" s="8">
        <f>'03_수입원가'!B18-'03_수입원가'!B5</f>
        <v>560000</v>
      </c>
      <c r="H13" s="2" t="s">
        <v>244</v>
      </c>
      <c r="I13" s="2"/>
      <c r="J13" s="2"/>
      <c r="K13" s="2"/>
      <c r="L13" s="2"/>
      <c r="M13" s="2"/>
      <c r="N13" s="2"/>
    </row>
    <row r="14" spans="1:14" ht="15">
      <c r="A14" s="2" t="s">
        <v>245</v>
      </c>
      <c r="B14" s="11">
        <f>B7+B8+B11+B12+B13</f>
        <v>20532</v>
      </c>
      <c r="C14" s="2" t="s">
        <v>58</v>
      </c>
      <c r="D14" s="2" t="s">
        <v>246</v>
      </c>
      <c r="E14" s="2"/>
      <c r="F14" s="2" t="s">
        <v>247</v>
      </c>
      <c r="G14" s="8">
        <f>'03_수입원가'!B23</f>
        <v>756000</v>
      </c>
      <c r="H14" s="2" t="s">
        <v>248</v>
      </c>
      <c r="I14" s="2"/>
      <c r="J14" s="2"/>
      <c r="K14" s="2"/>
      <c r="L14" s="2"/>
      <c r="M14" s="2"/>
      <c r="N14" s="2"/>
    </row>
    <row r="15" spans="1:14" ht="15">
      <c r="A15" s="2" t="s">
        <v>249</v>
      </c>
      <c r="B15" s="11">
        <f>B6-B14</f>
        <v>-2441.0909090909117</v>
      </c>
      <c r="C15" s="2" t="s">
        <v>58</v>
      </c>
      <c r="D15" s="2" t="s">
        <v>250</v>
      </c>
      <c r="E15" s="2"/>
      <c r="F15" s="2" t="s">
        <v>251</v>
      </c>
      <c r="G15" s="11">
        <f>SUM(G8,G12:G14)</f>
        <v>38316000</v>
      </c>
      <c r="H15" s="2" t="s">
        <v>252</v>
      </c>
      <c r="I15" s="2"/>
      <c r="J15" s="2"/>
      <c r="K15" s="2"/>
      <c r="L15" s="2"/>
      <c r="M15" s="2"/>
      <c r="N15" s="2"/>
    </row>
    <row r="16" spans="1:14" ht="15">
      <c r="A16" s="2" t="s">
        <v>253</v>
      </c>
      <c r="B16" s="13">
        <f>IFERROR(B15/B6,0)</f>
        <v>-0.13493467336683435</v>
      </c>
      <c r="C16" s="2" t="s">
        <v>61</v>
      </c>
      <c r="D16" s="2" t="s">
        <v>233</v>
      </c>
      <c r="E16" s="2"/>
      <c r="F16" s="2"/>
      <c r="G16" s="2"/>
      <c r="H16" s="2"/>
      <c r="I16" s="2"/>
      <c r="J16" s="2"/>
      <c r="K16" s="2"/>
      <c r="L16" s="2"/>
      <c r="M16" s="2"/>
      <c r="N16" s="2"/>
    </row>
    <row r="17" spans="1:14">
      <c r="A17" s="2"/>
      <c r="B17" s="2"/>
      <c r="C17" s="2"/>
      <c r="D17" s="2"/>
      <c r="E17" s="2"/>
      <c r="F17" s="2"/>
      <c r="G17" s="2"/>
      <c r="H17" s="2"/>
      <c r="I17" s="2"/>
      <c r="J17" s="2"/>
      <c r="K17" s="2"/>
      <c r="L17" s="2"/>
      <c r="M17" s="2"/>
      <c r="N17" s="2"/>
    </row>
    <row r="18" spans="1:14">
      <c r="A18" s="2"/>
      <c r="B18" s="2"/>
      <c r="C18" s="2"/>
      <c r="D18" s="2"/>
      <c r="E18" s="2"/>
      <c r="F18" s="2"/>
      <c r="G18" s="2"/>
      <c r="H18" s="2"/>
      <c r="I18" s="2"/>
      <c r="J18" s="2"/>
      <c r="K18" s="2"/>
      <c r="L18" s="2"/>
      <c r="M18" s="2"/>
      <c r="N18" s="2"/>
    </row>
    <row r="19" spans="1:14" ht="15">
      <c r="A19" s="18" t="s">
        <v>254</v>
      </c>
      <c r="B19" s="18"/>
      <c r="C19" s="18"/>
      <c r="D19" s="18"/>
      <c r="E19" s="2"/>
      <c r="F19" s="2"/>
      <c r="G19" s="2"/>
      <c r="H19" s="2"/>
      <c r="I19" s="2"/>
      <c r="J19" s="2"/>
      <c r="K19" s="2"/>
      <c r="L19" s="2"/>
      <c r="M19" s="2"/>
      <c r="N19" s="2"/>
    </row>
    <row r="20" spans="1:14" ht="16">
      <c r="A20" s="1" t="s">
        <v>31</v>
      </c>
      <c r="B20" s="1" t="s">
        <v>212</v>
      </c>
      <c r="C20" s="1" t="s">
        <v>33</v>
      </c>
      <c r="D20" s="2"/>
      <c r="E20" s="2"/>
      <c r="F20" s="2"/>
      <c r="G20" s="2"/>
      <c r="H20" s="2"/>
      <c r="I20" s="2"/>
      <c r="J20" s="2"/>
      <c r="K20" s="2"/>
      <c r="L20" s="2"/>
      <c r="M20" s="2"/>
      <c r="N20" s="2"/>
    </row>
    <row r="21" spans="1:14" ht="15">
      <c r="A21" s="2" t="s">
        <v>255</v>
      </c>
      <c r="B21" s="12">
        <f>B6*'01_기본입력'!B11</f>
        <v>180909090.90909088</v>
      </c>
      <c r="C21" s="2" t="s">
        <v>112</v>
      </c>
      <c r="D21" s="2"/>
      <c r="E21" s="2"/>
      <c r="F21" s="2"/>
      <c r="G21" s="2"/>
      <c r="H21" s="2"/>
      <c r="I21" s="2"/>
      <c r="J21" s="2"/>
      <c r="K21" s="2"/>
      <c r="L21" s="2"/>
      <c r="M21" s="2"/>
      <c r="N21" s="2"/>
    </row>
    <row r="22" spans="1:14" ht="15">
      <c r="A22" s="2" t="s">
        <v>256</v>
      </c>
      <c r="B22" s="12">
        <f>B9*'01_기본입력'!B11</f>
        <v>5589090.9090908822</v>
      </c>
      <c r="C22" s="2" t="s">
        <v>112</v>
      </c>
      <c r="D22" s="2"/>
      <c r="E22" s="2"/>
      <c r="F22" s="2"/>
      <c r="G22" s="2"/>
      <c r="H22" s="2"/>
      <c r="I22" s="2"/>
      <c r="J22" s="2"/>
      <c r="K22" s="2"/>
      <c r="L22" s="2"/>
      <c r="M22" s="2"/>
      <c r="N22" s="2"/>
    </row>
    <row r="23" spans="1:14" ht="15">
      <c r="A23" s="2" t="s">
        <v>257</v>
      </c>
      <c r="B23" s="12">
        <f>G8</f>
        <v>30000000</v>
      </c>
      <c r="C23" s="2" t="s">
        <v>112</v>
      </c>
      <c r="D23" s="2"/>
      <c r="E23" s="2"/>
      <c r="F23" s="2"/>
      <c r="G23" s="2"/>
      <c r="H23" s="2"/>
      <c r="I23" s="2"/>
      <c r="J23" s="2"/>
      <c r="K23" s="2"/>
      <c r="L23" s="2"/>
      <c r="M23" s="2"/>
      <c r="N23" s="2"/>
    </row>
    <row r="24" spans="1:14" ht="16">
      <c r="A24" s="9" t="s">
        <v>258</v>
      </c>
      <c r="B24" s="10">
        <f>B22-B23</f>
        <v>-24410909.090909116</v>
      </c>
      <c r="C24" s="9" t="s">
        <v>112</v>
      </c>
      <c r="D24" s="2"/>
      <c r="E24" s="2"/>
      <c r="F24" s="2"/>
      <c r="G24" s="2"/>
      <c r="H24" s="2"/>
      <c r="I24" s="2"/>
      <c r="J24" s="2"/>
      <c r="K24" s="2"/>
      <c r="L24" s="2"/>
      <c r="M24" s="2"/>
      <c r="N24" s="2"/>
    </row>
    <row r="25" spans="1:14">
      <c r="A25" s="2"/>
      <c r="B25" s="2"/>
      <c r="C25" s="2"/>
      <c r="D25" s="2"/>
      <c r="E25" s="2"/>
      <c r="F25" s="2"/>
      <c r="G25" s="2"/>
      <c r="H25" s="2"/>
      <c r="I25" s="2"/>
      <c r="J25" s="2"/>
      <c r="K25" s="2"/>
      <c r="L25" s="2"/>
      <c r="M25" s="2"/>
      <c r="N25" s="2"/>
    </row>
    <row r="26" spans="1:14">
      <c r="A26" s="2"/>
      <c r="B26" s="2"/>
      <c r="C26" s="2"/>
      <c r="D26" s="2"/>
      <c r="E26" s="2"/>
      <c r="F26" s="2"/>
      <c r="G26" s="2"/>
      <c r="H26" s="2"/>
      <c r="I26" s="2"/>
      <c r="J26" s="2"/>
      <c r="K26" s="2"/>
      <c r="L26" s="2"/>
      <c r="M26" s="2"/>
      <c r="N26" s="2"/>
    </row>
    <row r="27" spans="1:14">
      <c r="A27" s="19" t="s">
        <v>259</v>
      </c>
      <c r="B27" s="19"/>
      <c r="C27" s="19"/>
      <c r="D27" s="19"/>
      <c r="E27" s="19"/>
      <c r="F27" s="19"/>
      <c r="G27" s="19"/>
      <c r="H27" s="19"/>
      <c r="I27" s="2"/>
      <c r="J27" s="2"/>
      <c r="K27" s="2"/>
      <c r="L27" s="2"/>
      <c r="M27" s="2"/>
      <c r="N27" s="2"/>
    </row>
    <row r="28" spans="1:14">
      <c r="A28" s="19"/>
      <c r="B28" s="19"/>
      <c r="C28" s="19"/>
      <c r="D28" s="19"/>
      <c r="E28" s="19"/>
      <c r="F28" s="19"/>
      <c r="G28" s="19"/>
      <c r="H28" s="19"/>
      <c r="I28" s="2"/>
      <c r="J28" s="2"/>
      <c r="K28" s="2"/>
      <c r="L28" s="2"/>
      <c r="M28" s="2"/>
      <c r="N28" s="2"/>
    </row>
    <row r="29" spans="1:14">
      <c r="A29" s="19"/>
      <c r="B29" s="19"/>
      <c r="C29" s="19"/>
      <c r="D29" s="19"/>
      <c r="E29" s="19"/>
      <c r="F29" s="19"/>
      <c r="G29" s="19"/>
      <c r="H29" s="19"/>
      <c r="I29" s="2"/>
      <c r="J29" s="2"/>
      <c r="K29" s="2"/>
      <c r="L29" s="2"/>
      <c r="M29" s="2"/>
      <c r="N29" s="2"/>
    </row>
    <row r="30" spans="1:14">
      <c r="A30" s="19"/>
      <c r="B30" s="19"/>
      <c r="C30" s="19"/>
      <c r="D30" s="19"/>
      <c r="E30" s="19"/>
      <c r="F30" s="19"/>
      <c r="G30" s="19"/>
      <c r="H30" s="19"/>
      <c r="I30" s="2"/>
      <c r="J30" s="2"/>
      <c r="K30" s="2"/>
      <c r="L30" s="2"/>
      <c r="M30" s="2"/>
      <c r="N30" s="2"/>
    </row>
    <row r="31" spans="1:14">
      <c r="A31" s="2"/>
      <c r="B31" s="2"/>
      <c r="C31" s="2"/>
      <c r="D31" s="2"/>
      <c r="E31" s="2"/>
      <c r="F31" s="2"/>
      <c r="G31" s="2"/>
      <c r="H31" s="2"/>
      <c r="I31" s="2"/>
      <c r="J31" s="2"/>
      <c r="K31" s="2"/>
      <c r="L31" s="2"/>
      <c r="M31" s="2"/>
      <c r="N31" s="2"/>
    </row>
    <row r="32" spans="1:14">
      <c r="A32" s="2"/>
      <c r="B32" s="2"/>
      <c r="C32" s="2"/>
      <c r="D32" s="2"/>
      <c r="E32" s="2"/>
      <c r="F32" s="2"/>
      <c r="G32" s="2"/>
      <c r="H32" s="2"/>
      <c r="I32" s="2"/>
      <c r="J32" s="2"/>
      <c r="K32" s="2"/>
      <c r="L32" s="2"/>
      <c r="M32" s="2"/>
      <c r="N32" s="2"/>
    </row>
    <row r="33" spans="1:14">
      <c r="A33" s="2"/>
      <c r="B33" s="2"/>
      <c r="C33" s="2"/>
      <c r="D33" s="2"/>
      <c r="E33" s="2"/>
      <c r="F33" s="2"/>
      <c r="G33" s="2"/>
      <c r="H33" s="2"/>
      <c r="I33" s="2"/>
      <c r="J33" s="2"/>
      <c r="K33" s="2"/>
      <c r="L33" s="2"/>
      <c r="M33" s="2"/>
      <c r="N33" s="2"/>
    </row>
    <row r="34" spans="1:14">
      <c r="A34" s="2"/>
      <c r="B34" s="2"/>
      <c r="C34" s="2"/>
      <c r="D34" s="2"/>
      <c r="E34" s="2"/>
      <c r="F34" s="2"/>
      <c r="G34" s="2"/>
      <c r="H34" s="2"/>
      <c r="I34" s="2"/>
      <c r="J34" s="2"/>
      <c r="K34" s="2"/>
      <c r="L34" s="2"/>
      <c r="M34" s="2"/>
      <c r="N34" s="2"/>
    </row>
    <row r="35" spans="1:14">
      <c r="A35" s="2"/>
      <c r="B35" s="2"/>
      <c r="C35" s="2"/>
      <c r="D35" s="2"/>
      <c r="E35" s="2"/>
      <c r="F35" s="2"/>
      <c r="G35" s="2"/>
      <c r="H35" s="2"/>
      <c r="I35" s="2"/>
      <c r="J35" s="2"/>
      <c r="K35" s="2"/>
      <c r="L35" s="2"/>
      <c r="M35" s="2"/>
      <c r="N35" s="2"/>
    </row>
    <row r="36" spans="1:14">
      <c r="A36" s="2"/>
      <c r="B36" s="2"/>
      <c r="C36" s="2"/>
      <c r="D36" s="2"/>
      <c r="E36" s="2"/>
      <c r="F36" s="2"/>
      <c r="G36" s="2"/>
      <c r="H36" s="2"/>
      <c r="I36" s="2"/>
      <c r="J36" s="2"/>
      <c r="K36" s="2"/>
      <c r="L36" s="2"/>
      <c r="M36" s="2"/>
      <c r="N36" s="2"/>
    </row>
    <row r="37" spans="1:14">
      <c r="A37" s="2"/>
      <c r="B37" s="2"/>
      <c r="C37" s="2"/>
      <c r="D37" s="2"/>
      <c r="E37" s="2"/>
      <c r="F37" s="2"/>
      <c r="G37" s="2"/>
      <c r="H37" s="2"/>
      <c r="I37" s="2"/>
      <c r="J37" s="2"/>
      <c r="K37" s="2"/>
      <c r="L37" s="2"/>
      <c r="M37" s="2"/>
      <c r="N37" s="2"/>
    </row>
    <row r="38" spans="1:14">
      <c r="A38" s="2"/>
      <c r="B38" s="2"/>
      <c r="C38" s="2"/>
      <c r="D38" s="2"/>
      <c r="E38" s="2"/>
      <c r="F38" s="2"/>
      <c r="G38" s="2"/>
      <c r="H38" s="2"/>
      <c r="I38" s="2"/>
      <c r="J38" s="2"/>
      <c r="K38" s="2"/>
      <c r="L38" s="2"/>
      <c r="M38" s="2"/>
      <c r="N38" s="2"/>
    </row>
    <row r="39" spans="1:14">
      <c r="A39" s="2"/>
      <c r="B39" s="2"/>
      <c r="C39" s="2"/>
      <c r="D39" s="2"/>
      <c r="E39" s="2"/>
      <c r="F39" s="2"/>
      <c r="G39" s="2"/>
      <c r="H39" s="2"/>
      <c r="I39" s="2"/>
      <c r="J39" s="2"/>
      <c r="K39" s="2"/>
      <c r="L39" s="2"/>
      <c r="M39" s="2"/>
      <c r="N39" s="2"/>
    </row>
    <row r="40" spans="1:14">
      <c r="A40" s="2"/>
      <c r="B40" s="2"/>
      <c r="C40" s="2"/>
      <c r="D40" s="2"/>
      <c r="E40" s="2"/>
      <c r="F40" s="2"/>
      <c r="G40" s="2"/>
      <c r="H40" s="2"/>
      <c r="I40" s="2"/>
      <c r="J40" s="2"/>
      <c r="K40" s="2"/>
      <c r="L40" s="2"/>
      <c r="M40" s="2"/>
      <c r="N40" s="2"/>
    </row>
  </sheetData>
  <mergeCells count="3">
    <mergeCell ref="A1:H2"/>
    <mergeCell ref="A19:D19"/>
    <mergeCell ref="A27:H30"/>
  </mergeCells>
  <phoneticPr fontId="10" type="noConversion"/>
  <conditionalFormatting sqref="B9:B16">
    <cfRule type="expression" dxfId="3" priority="1">
      <formula>B9&lt;0</formula>
    </cfRule>
    <cfRule type="expression" dxfId="2" priority="2">
      <formula>B9&gt;0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0"/>
  <sheetViews>
    <sheetView workbookViewId="0">
      <selection sqref="A1:H2"/>
    </sheetView>
  </sheetViews>
  <sheetFormatPr baseColWidth="10" defaultColWidth="8.83203125" defaultRowHeight="14"/>
  <cols>
    <col min="1" max="1" width="26" customWidth="1"/>
    <col min="2" max="4" width="16" customWidth="1"/>
    <col min="5" max="5" width="34" customWidth="1"/>
    <col min="6" max="6" width="4" customWidth="1"/>
    <col min="7" max="7" width="24" customWidth="1"/>
    <col min="8" max="10" width="16" customWidth="1"/>
  </cols>
  <sheetData>
    <row r="1" spans="1:14" ht="37.25" customHeight="1">
      <c r="A1" s="17" t="s">
        <v>260</v>
      </c>
      <c r="B1" s="17"/>
      <c r="C1" s="17"/>
      <c r="D1" s="17"/>
      <c r="E1" s="17"/>
      <c r="F1" s="17"/>
      <c r="G1" s="17"/>
      <c r="H1" s="17"/>
      <c r="I1" s="2"/>
      <c r="J1" s="2"/>
      <c r="K1" s="2"/>
      <c r="L1" s="2"/>
      <c r="M1" s="2"/>
      <c r="N1" s="2"/>
    </row>
    <row r="2" spans="1:14" ht="37.25" customHeight="1">
      <c r="A2" s="17"/>
      <c r="B2" s="17"/>
      <c r="C2" s="17"/>
      <c r="D2" s="17"/>
      <c r="E2" s="17"/>
      <c r="F2" s="17"/>
      <c r="G2" s="17"/>
      <c r="H2" s="17"/>
      <c r="I2" s="2"/>
      <c r="J2" s="2"/>
      <c r="K2" s="2"/>
      <c r="L2" s="2"/>
      <c r="M2" s="2"/>
      <c r="N2" s="2"/>
    </row>
    <row r="3" spans="1:14">
      <c r="A3" s="2"/>
      <c r="B3" s="2"/>
      <c r="C3" s="2"/>
      <c r="D3" s="2"/>
      <c r="E3" s="2"/>
      <c r="F3" s="2"/>
      <c r="G3" s="2"/>
      <c r="H3" s="2"/>
      <c r="I3" s="2"/>
      <c r="J3" s="2"/>
      <c r="K3" s="2"/>
      <c r="L3" s="2"/>
      <c r="M3" s="2"/>
      <c r="N3" s="2"/>
    </row>
    <row r="4" spans="1:14" ht="16">
      <c r="A4" s="1" t="s">
        <v>261</v>
      </c>
      <c r="B4" s="1" t="s">
        <v>262</v>
      </c>
      <c r="C4" s="1" t="s">
        <v>263</v>
      </c>
      <c r="D4" s="1" t="s">
        <v>264</v>
      </c>
      <c r="E4" s="1" t="s">
        <v>34</v>
      </c>
      <c r="F4" s="2"/>
      <c r="G4" s="2"/>
      <c r="H4" s="2"/>
      <c r="I4" s="2"/>
      <c r="J4" s="2"/>
      <c r="K4" s="2"/>
      <c r="L4" s="2"/>
      <c r="M4" s="2"/>
      <c r="N4" s="2"/>
    </row>
    <row r="5" spans="1:14" ht="15">
      <c r="A5" s="2" t="s">
        <v>265</v>
      </c>
      <c r="B5" s="15">
        <f>'01_기본입력'!B9</f>
        <v>1400</v>
      </c>
      <c r="C5" s="15">
        <f>'01_기본입력'!B16</f>
        <v>1500</v>
      </c>
      <c r="D5" s="15">
        <f>'01_기본입력'!B17</f>
        <v>1600</v>
      </c>
      <c r="E5" s="2" t="s">
        <v>266</v>
      </c>
      <c r="F5" s="2"/>
      <c r="G5" s="2"/>
      <c r="H5" s="2"/>
      <c r="I5" s="2"/>
      <c r="J5" s="2"/>
      <c r="K5" s="2"/>
      <c r="L5" s="2"/>
      <c r="M5" s="2"/>
      <c r="N5" s="2"/>
    </row>
    <row r="6" spans="1:14" ht="15">
      <c r="A6" s="2" t="s">
        <v>267</v>
      </c>
      <c r="B6" s="8">
        <f>'01_기본입력'!B11</f>
        <v>10000</v>
      </c>
      <c r="C6" s="8">
        <f>'01_기본입력'!B12</f>
        <v>3000</v>
      </c>
      <c r="D6" s="8">
        <f>MAX(1,ROUND('01_기본입력'!B12*0.5,0))</f>
        <v>1500</v>
      </c>
      <c r="E6" s="2" t="s">
        <v>268</v>
      </c>
      <c r="F6" s="2"/>
      <c r="G6" s="2"/>
      <c r="H6" s="2"/>
      <c r="I6" s="2"/>
      <c r="J6" s="2"/>
      <c r="K6" s="2"/>
      <c r="L6" s="2"/>
      <c r="M6" s="2"/>
      <c r="N6" s="2"/>
    </row>
    <row r="7" spans="1:14" ht="15">
      <c r="A7" s="2" t="s">
        <v>182</v>
      </c>
      <c r="B7" s="16">
        <f>'04_판매비용'!B7</f>
        <v>0.15</v>
      </c>
      <c r="C7" s="16">
        <f>MIN(1,'04_판매비용'!B7+0.05)</f>
        <v>0.2</v>
      </c>
      <c r="D7" s="16">
        <f>MIN(1,'04_판매비용'!B7+0.1)</f>
        <v>0.25</v>
      </c>
      <c r="E7" s="2" t="s">
        <v>269</v>
      </c>
      <c r="F7" s="2"/>
      <c r="G7" s="2"/>
      <c r="H7" s="2"/>
      <c r="I7" s="2"/>
      <c r="J7" s="2"/>
      <c r="K7" s="2"/>
      <c r="L7" s="2"/>
      <c r="M7" s="2"/>
      <c r="N7" s="2"/>
    </row>
    <row r="8" spans="1:14" ht="15">
      <c r="A8" s="2" t="s">
        <v>270</v>
      </c>
      <c r="B8" s="16">
        <f>'04_판매비용'!B11</f>
        <v>0.03</v>
      </c>
      <c r="C8" s="16">
        <f>MIN(1,'04_판매비용'!B11+0.02)</f>
        <v>0.05</v>
      </c>
      <c r="D8" s="16">
        <f>MIN(1,'04_판매비용'!B11+0.05)</f>
        <v>0.08</v>
      </c>
      <c r="E8" s="2" t="s">
        <v>271</v>
      </c>
      <c r="F8" s="2"/>
      <c r="G8" s="2"/>
      <c r="H8" s="2"/>
      <c r="I8" s="2"/>
      <c r="J8" s="2"/>
      <c r="K8" s="2"/>
      <c r="L8" s="2"/>
      <c r="M8" s="2"/>
      <c r="N8" s="2"/>
    </row>
    <row r="9" spans="1:14">
      <c r="A9" s="2"/>
      <c r="B9" s="2"/>
      <c r="C9" s="2"/>
      <c r="D9" s="2"/>
      <c r="E9" s="2"/>
      <c r="F9" s="2"/>
      <c r="G9" s="2"/>
      <c r="H9" s="2"/>
      <c r="I9" s="2"/>
      <c r="J9" s="2"/>
      <c r="K9" s="2"/>
      <c r="L9" s="2"/>
      <c r="M9" s="2"/>
      <c r="N9" s="2"/>
    </row>
    <row r="10" spans="1:14">
      <c r="A10" s="2"/>
      <c r="B10" s="2"/>
      <c r="C10" s="2"/>
      <c r="D10" s="2"/>
      <c r="E10" s="2"/>
      <c r="F10" s="2"/>
      <c r="G10" s="2"/>
      <c r="H10" s="2"/>
      <c r="I10" s="2"/>
      <c r="J10" s="2"/>
      <c r="K10" s="2"/>
      <c r="L10" s="2"/>
      <c r="M10" s="2"/>
      <c r="N10" s="2"/>
    </row>
    <row r="11" spans="1:14" ht="16">
      <c r="A11" s="1" t="s">
        <v>272</v>
      </c>
      <c r="B11" s="1" t="s">
        <v>262</v>
      </c>
      <c r="C11" s="1" t="s">
        <v>263</v>
      </c>
      <c r="D11" s="1" t="s">
        <v>264</v>
      </c>
      <c r="E11" s="1" t="s">
        <v>34</v>
      </c>
      <c r="F11" s="2"/>
      <c r="G11" s="2"/>
      <c r="H11" s="2"/>
      <c r="I11" s="2"/>
      <c r="J11" s="2"/>
      <c r="K11" s="2"/>
      <c r="L11" s="2"/>
      <c r="M11" s="2"/>
      <c r="N11" s="2"/>
    </row>
    <row r="12" spans="1:14" ht="15">
      <c r="A12" s="2" t="s">
        <v>273</v>
      </c>
      <c r="B12" s="11">
        <f>'01_기본입력'!B8*B5</f>
        <v>7000</v>
      </c>
      <c r="C12" s="11">
        <f>'01_기본입력'!B8*C5</f>
        <v>7500</v>
      </c>
      <c r="D12" s="11">
        <f>'01_기본입력'!B8*D5</f>
        <v>8000</v>
      </c>
      <c r="E12" s="2"/>
      <c r="F12" s="2"/>
      <c r="G12" s="2"/>
      <c r="H12" s="2"/>
      <c r="I12" s="2"/>
      <c r="J12" s="2"/>
      <c r="K12" s="2"/>
      <c r="L12" s="2"/>
      <c r="M12" s="2"/>
      <c r="N12" s="2"/>
    </row>
    <row r="13" spans="1:14" ht="15">
      <c r="A13" s="2" t="s">
        <v>274</v>
      </c>
      <c r="B13" s="11">
        <f>B12+('03_수입원가'!B6+'03_수입원가'!B7+'03_수입원가'!B8)/'01_기본입력'!B10+((B12*'01_기본입력'!B10+'03_수입원가'!B6+'03_수입원가'!B7+'03_수입원가'!B8)*'01_기본입력'!B15)/'01_기본입력'!B10+('03_수입원가'!B11+'03_수입원가'!B12+'03_수입원가'!B13+'03_수입원가'!B14+'03_수입원가'!B15+'03_수입원가'!B16)/'01_기본입력'!B10</f>
        <v>7560</v>
      </c>
      <c r="C13" s="11">
        <f>C12+('03_수입원가'!B6+'03_수입원가'!B7+'03_수입원가'!B8)/'01_기본입력'!B10+((C12*'01_기본입력'!B10+'03_수입원가'!B6+'03_수입원가'!B7+'03_수입원가'!B8)*'01_기본입력'!B15)/'01_기본입력'!B10+('03_수입원가'!B11+'03_수입원가'!B12+'03_수입원가'!B13+'03_수입원가'!B14+'03_수입원가'!B15+'03_수입원가'!B16)/'01_기본입력'!B10</f>
        <v>8100</v>
      </c>
      <c r="D13" s="11">
        <f>D12+('03_수입원가'!B6+'03_수입원가'!B7+'03_수입원가'!B8)/'01_기본입력'!B10+((D12*'01_기본입력'!B10+'03_수입원가'!B6+'03_수입원가'!B7+'03_수입원가'!B8)*'01_기본입력'!B15)/'01_기본입력'!B10+('03_수입원가'!B11+'03_수입원가'!B12+'03_수입원가'!B13+'03_수입원가'!B14+'03_수입원가'!B15+'03_수입원가'!B16)/'01_기본입력'!B10</f>
        <v>8640</v>
      </c>
      <c r="E13" s="2"/>
      <c r="F13" s="2"/>
      <c r="G13" s="2"/>
      <c r="H13" s="2"/>
      <c r="I13" s="2"/>
      <c r="J13" s="2"/>
      <c r="K13" s="2"/>
      <c r="L13" s="2"/>
      <c r="M13" s="2"/>
      <c r="N13" s="2"/>
    </row>
    <row r="14" spans="1:14" ht="15">
      <c r="A14" s="2" t="s">
        <v>275</v>
      </c>
      <c r="B14" s="11">
        <f>'04_판매비용'!D20-'04_판매비용'!D7-'04_판매비용'!D11+('01_기본입력'!B13*B7)+(B8*'04_판매비용'!B12)</f>
        <v>9972</v>
      </c>
      <c r="C14" s="11">
        <f>'04_판매비용'!D20-'04_판매비용'!D7-'04_판매비용'!D11+('01_기본입력'!B13*C7)+(C8*'04_판매비용'!B12)</f>
        <v>11067</v>
      </c>
      <c r="D14" s="11">
        <f>'04_판매비용'!D20-'04_판매비용'!D7-'04_판매비용'!D11+('01_기본입력'!B13*D7)+(D8*'04_판매비용'!B12)</f>
        <v>12212</v>
      </c>
      <c r="E14" s="2"/>
      <c r="F14" s="2"/>
      <c r="G14" s="2"/>
      <c r="H14" s="2"/>
      <c r="I14" s="2"/>
      <c r="J14" s="2"/>
      <c r="K14" s="2"/>
      <c r="L14" s="2"/>
      <c r="M14" s="2"/>
      <c r="N14" s="2"/>
    </row>
    <row r="15" spans="1:14" ht="15">
      <c r="A15" s="2" t="s">
        <v>276</v>
      </c>
      <c r="B15" s="11">
        <f>'05_손익분석'!B6-B13-B14</f>
        <v>558.90909090908826</v>
      </c>
      <c r="C15" s="11">
        <f>'05_손익분석'!B6-C13-C14</f>
        <v>-1076.0909090909117</v>
      </c>
      <c r="D15" s="11">
        <f>'05_손익분석'!B6-D13-D14</f>
        <v>-2761.0909090909117</v>
      </c>
      <c r="E15" s="2"/>
      <c r="F15" s="2"/>
      <c r="G15" s="2"/>
      <c r="H15" s="2"/>
      <c r="I15" s="2"/>
      <c r="J15" s="2"/>
      <c r="K15" s="2"/>
      <c r="L15" s="2"/>
      <c r="M15" s="2"/>
      <c r="N15" s="2"/>
    </row>
    <row r="16" spans="1:14" ht="15">
      <c r="A16" s="2" t="s">
        <v>257</v>
      </c>
      <c r="B16" s="11">
        <f>'05_손익분석'!G8</f>
        <v>30000000</v>
      </c>
      <c r="C16" s="11">
        <f>'05_손익분석'!G8</f>
        <v>30000000</v>
      </c>
      <c r="D16" s="11">
        <f>'05_손익분석'!G8</f>
        <v>30000000</v>
      </c>
      <c r="E16" s="2"/>
      <c r="F16" s="2"/>
      <c r="G16" s="2"/>
      <c r="H16" s="2"/>
      <c r="I16" s="2"/>
      <c r="J16" s="2"/>
      <c r="K16" s="2"/>
      <c r="L16" s="2"/>
      <c r="M16" s="2"/>
      <c r="N16" s="2"/>
    </row>
    <row r="17" spans="1:14" ht="15">
      <c r="A17" s="2" t="s">
        <v>256</v>
      </c>
      <c r="B17" s="11">
        <f>B15*B6</f>
        <v>5589090.9090908822</v>
      </c>
      <c r="C17" s="11">
        <f>C15*C6</f>
        <v>-3228272.727272735</v>
      </c>
      <c r="D17" s="11">
        <f>D15*D6</f>
        <v>-4141636.3636363675</v>
      </c>
      <c r="E17" s="2"/>
      <c r="F17" s="2"/>
      <c r="G17" s="2"/>
      <c r="H17" s="2"/>
      <c r="I17" s="2"/>
      <c r="J17" s="2"/>
      <c r="K17" s="2"/>
      <c r="L17" s="2"/>
      <c r="M17" s="2"/>
      <c r="N17" s="2"/>
    </row>
    <row r="18" spans="1:14" ht="15">
      <c r="A18" s="2" t="s">
        <v>277</v>
      </c>
      <c r="B18" s="11">
        <f>B17-B16</f>
        <v>-24410909.090909116</v>
      </c>
      <c r="C18" s="11">
        <f>C17-C16</f>
        <v>-33228272.727272734</v>
      </c>
      <c r="D18" s="11">
        <f>D17-D16</f>
        <v>-34141636.363636367</v>
      </c>
      <c r="E18" s="2"/>
      <c r="F18" s="2"/>
      <c r="G18" s="2"/>
      <c r="H18" s="2"/>
      <c r="I18" s="2"/>
      <c r="J18" s="2"/>
      <c r="K18" s="2"/>
      <c r="L18" s="2"/>
      <c r="M18" s="2"/>
      <c r="N18" s="2"/>
    </row>
    <row r="19" spans="1:14" ht="15">
      <c r="A19" s="2" t="s">
        <v>278</v>
      </c>
      <c r="B19" s="11">
        <f>IF(B15&lt;=0,"공헌이익 음수",B16/B15)</f>
        <v>53675.99219258321</v>
      </c>
      <c r="C19" s="11" t="str">
        <f>IF(C15&lt;=0,"공헌이익 음수",C16/C15)</f>
        <v>공헌이익 음수</v>
      </c>
      <c r="D19" s="11" t="str">
        <f>IF(D15&lt;=0,"공헌이익 음수",D16/D15)</f>
        <v>공헌이익 음수</v>
      </c>
      <c r="E19" s="2"/>
      <c r="F19" s="2"/>
      <c r="G19" s="2"/>
      <c r="H19" s="2"/>
      <c r="I19" s="2"/>
      <c r="J19" s="2"/>
      <c r="K19" s="2"/>
      <c r="L19" s="2"/>
      <c r="M19" s="2"/>
      <c r="N19" s="2"/>
    </row>
    <row r="20" spans="1:14">
      <c r="A20" s="2"/>
      <c r="B20" s="2"/>
      <c r="C20" s="2"/>
      <c r="D20" s="2"/>
      <c r="E20" s="2"/>
      <c r="F20" s="2"/>
      <c r="G20" s="2"/>
      <c r="H20" s="2"/>
      <c r="I20" s="2"/>
      <c r="J20" s="2"/>
      <c r="K20" s="2"/>
      <c r="L20" s="2"/>
      <c r="M20" s="2"/>
      <c r="N20" s="2"/>
    </row>
    <row r="21" spans="1:14" ht="16">
      <c r="A21" s="2"/>
      <c r="B21" s="2"/>
      <c r="C21" s="2"/>
      <c r="D21" s="2"/>
      <c r="E21" s="2"/>
      <c r="F21" s="2"/>
      <c r="G21" s="1" t="s">
        <v>279</v>
      </c>
      <c r="H21" s="1" t="s">
        <v>262</v>
      </c>
      <c r="I21" s="1" t="s">
        <v>263</v>
      </c>
      <c r="J21" s="1" t="s">
        <v>264</v>
      </c>
      <c r="K21" s="2"/>
      <c r="L21" s="2"/>
      <c r="M21" s="2"/>
      <c r="N21" s="2"/>
    </row>
    <row r="22" spans="1:14" ht="15">
      <c r="A22" s="18" t="s">
        <v>280</v>
      </c>
      <c r="B22" s="18"/>
      <c r="C22" s="18"/>
      <c r="D22" s="18"/>
      <c r="E22" s="18"/>
      <c r="F22" s="2"/>
      <c r="G22" s="2" t="s">
        <v>277</v>
      </c>
      <c r="H22" s="12">
        <f t="shared" ref="H22:J23" si="0">B18</f>
        <v>-24410909.090909116</v>
      </c>
      <c r="I22" s="12">
        <f t="shared" si="0"/>
        <v>-33228272.727272734</v>
      </c>
      <c r="J22" s="12">
        <f t="shared" si="0"/>
        <v>-34141636.363636367</v>
      </c>
      <c r="K22" s="2"/>
      <c r="L22" s="2"/>
      <c r="M22" s="2"/>
      <c r="N22" s="2"/>
    </row>
    <row r="23" spans="1:14" ht="15">
      <c r="A23" s="19" t="s">
        <v>281</v>
      </c>
      <c r="B23" s="19"/>
      <c r="C23" s="19"/>
      <c r="D23" s="19"/>
      <c r="E23" s="19"/>
      <c r="F23" s="2"/>
      <c r="G23" s="2" t="s">
        <v>278</v>
      </c>
      <c r="H23" s="12">
        <f t="shared" si="0"/>
        <v>53675.99219258321</v>
      </c>
      <c r="I23" s="12" t="str">
        <f t="shared" si="0"/>
        <v>공헌이익 음수</v>
      </c>
      <c r="J23" s="12" t="str">
        <f t="shared" si="0"/>
        <v>공헌이익 음수</v>
      </c>
      <c r="K23" s="2"/>
      <c r="L23" s="2"/>
      <c r="M23" s="2"/>
      <c r="N23" s="2"/>
    </row>
    <row r="24" spans="1:14" ht="15">
      <c r="A24" s="19"/>
      <c r="B24" s="19"/>
      <c r="C24" s="19"/>
      <c r="D24" s="19"/>
      <c r="E24" s="19"/>
      <c r="F24" s="2"/>
      <c r="G24" s="2" t="s">
        <v>282</v>
      </c>
      <c r="H24" s="12">
        <f>B6</f>
        <v>10000</v>
      </c>
      <c r="I24" s="12">
        <f>C6</f>
        <v>3000</v>
      </c>
      <c r="J24" s="12">
        <f>D6</f>
        <v>1500</v>
      </c>
      <c r="K24" s="2"/>
      <c r="L24" s="2"/>
      <c r="M24" s="2"/>
      <c r="N24" s="2"/>
    </row>
    <row r="25" spans="1:14" ht="15">
      <c r="A25" s="19"/>
      <c r="B25" s="19"/>
      <c r="C25" s="19"/>
      <c r="D25" s="19"/>
      <c r="E25" s="19"/>
      <c r="F25" s="2"/>
      <c r="G25" s="2" t="s">
        <v>276</v>
      </c>
      <c r="H25" s="12">
        <f>B15</f>
        <v>558.90909090908826</v>
      </c>
      <c r="I25" s="12">
        <f>C15</f>
        <v>-1076.0909090909117</v>
      </c>
      <c r="J25" s="12">
        <f>D15</f>
        <v>-2761.0909090909117</v>
      </c>
      <c r="K25" s="2"/>
      <c r="L25" s="2"/>
      <c r="M25" s="2"/>
      <c r="N25" s="2"/>
    </row>
    <row r="26" spans="1:14">
      <c r="A26" s="19"/>
      <c r="B26" s="19"/>
      <c r="C26" s="19"/>
      <c r="D26" s="19"/>
      <c r="E26" s="19"/>
      <c r="F26" s="2"/>
      <c r="G26" s="2"/>
      <c r="H26" s="2"/>
      <c r="I26" s="2"/>
      <c r="J26" s="2"/>
      <c r="K26" s="2"/>
      <c r="L26" s="2"/>
      <c r="M26" s="2"/>
      <c r="N26" s="2"/>
    </row>
    <row r="27" spans="1:14">
      <c r="A27" s="2"/>
      <c r="B27" s="2"/>
      <c r="C27" s="2"/>
      <c r="D27" s="2"/>
      <c r="E27" s="2"/>
      <c r="F27" s="2"/>
      <c r="G27" s="2"/>
      <c r="H27" s="2"/>
      <c r="I27" s="2"/>
      <c r="J27" s="2"/>
      <c r="K27" s="2"/>
      <c r="L27" s="2"/>
      <c r="M27" s="2"/>
      <c r="N27" s="2"/>
    </row>
    <row r="28" spans="1:14">
      <c r="A28" s="2"/>
      <c r="B28" s="2"/>
      <c r="C28" s="2"/>
      <c r="D28" s="2"/>
      <c r="E28" s="2"/>
      <c r="F28" s="2"/>
      <c r="G28" s="2"/>
      <c r="H28" s="2"/>
      <c r="I28" s="2"/>
      <c r="J28" s="2"/>
      <c r="K28" s="2"/>
      <c r="L28" s="2"/>
      <c r="M28" s="2"/>
      <c r="N28" s="2"/>
    </row>
    <row r="29" spans="1:14">
      <c r="A29" s="2"/>
      <c r="B29" s="2"/>
      <c r="C29" s="2"/>
      <c r="D29" s="2"/>
      <c r="E29" s="2"/>
      <c r="F29" s="2"/>
      <c r="G29" s="2"/>
      <c r="H29" s="2"/>
      <c r="I29" s="2"/>
      <c r="J29" s="2"/>
      <c r="K29" s="2"/>
      <c r="L29" s="2"/>
      <c r="M29" s="2"/>
      <c r="N29" s="2"/>
    </row>
    <row r="30" spans="1:14">
      <c r="A30" s="2"/>
      <c r="B30" s="2"/>
      <c r="C30" s="2"/>
      <c r="D30" s="2"/>
      <c r="E30" s="2"/>
      <c r="F30" s="2"/>
      <c r="G30" s="2"/>
      <c r="H30" s="2"/>
      <c r="I30" s="2"/>
      <c r="J30" s="2"/>
      <c r="K30" s="2"/>
      <c r="L30" s="2"/>
      <c r="M30" s="2"/>
      <c r="N30" s="2"/>
    </row>
    <row r="31" spans="1:14">
      <c r="A31" s="2"/>
      <c r="B31" s="2"/>
      <c r="C31" s="2"/>
      <c r="D31" s="2"/>
      <c r="E31" s="2"/>
      <c r="F31" s="2"/>
      <c r="G31" s="2"/>
      <c r="H31" s="2"/>
      <c r="I31" s="2"/>
      <c r="J31" s="2"/>
      <c r="K31" s="2"/>
      <c r="L31" s="2"/>
      <c r="M31" s="2"/>
      <c r="N31" s="2"/>
    </row>
    <row r="32" spans="1:14">
      <c r="A32" s="2"/>
      <c r="B32" s="2"/>
      <c r="C32" s="2"/>
      <c r="D32" s="2"/>
      <c r="E32" s="2"/>
      <c r="F32" s="2"/>
      <c r="G32" s="2"/>
      <c r="H32" s="2"/>
      <c r="I32" s="2"/>
      <c r="J32" s="2"/>
      <c r="K32" s="2"/>
      <c r="L32" s="2"/>
      <c r="M32" s="2"/>
      <c r="N32" s="2"/>
    </row>
    <row r="33" spans="1:14">
      <c r="A33" s="2"/>
      <c r="B33" s="2"/>
      <c r="C33" s="2"/>
      <c r="D33" s="2"/>
      <c r="E33" s="2"/>
      <c r="F33" s="2"/>
      <c r="G33" s="2"/>
      <c r="H33" s="2"/>
      <c r="I33" s="2"/>
      <c r="J33" s="2"/>
      <c r="K33" s="2"/>
      <c r="L33" s="2"/>
      <c r="M33" s="2"/>
      <c r="N33" s="2"/>
    </row>
    <row r="34" spans="1:14">
      <c r="A34" s="2"/>
      <c r="B34" s="2"/>
      <c r="C34" s="2"/>
      <c r="D34" s="2"/>
      <c r="E34" s="2"/>
      <c r="F34" s="2"/>
      <c r="G34" s="2"/>
      <c r="H34" s="2"/>
      <c r="I34" s="2"/>
      <c r="J34" s="2"/>
      <c r="K34" s="2"/>
      <c r="L34" s="2"/>
      <c r="M34" s="2"/>
      <c r="N34" s="2"/>
    </row>
    <row r="35" spans="1:14">
      <c r="A35" s="2"/>
      <c r="B35" s="2"/>
      <c r="C35" s="2"/>
      <c r="D35" s="2"/>
      <c r="E35" s="2"/>
      <c r="F35" s="2"/>
      <c r="G35" s="2"/>
      <c r="H35" s="2"/>
      <c r="I35" s="2"/>
      <c r="J35" s="2"/>
      <c r="K35" s="2"/>
      <c r="L35" s="2"/>
      <c r="M35" s="2"/>
      <c r="N35" s="2"/>
    </row>
    <row r="36" spans="1:14">
      <c r="A36" s="2"/>
      <c r="B36" s="2"/>
      <c r="C36" s="2"/>
      <c r="D36" s="2"/>
      <c r="E36" s="2"/>
      <c r="F36" s="2"/>
      <c r="G36" s="2"/>
      <c r="H36" s="2"/>
      <c r="I36" s="2"/>
      <c r="J36" s="2"/>
      <c r="K36" s="2"/>
      <c r="L36" s="2"/>
      <c r="M36" s="2"/>
      <c r="N36" s="2"/>
    </row>
    <row r="37" spans="1:14">
      <c r="A37" s="2"/>
      <c r="B37" s="2"/>
      <c r="C37" s="2"/>
      <c r="D37" s="2"/>
      <c r="E37" s="2"/>
      <c r="F37" s="2"/>
      <c r="G37" s="2"/>
      <c r="H37" s="2"/>
      <c r="I37" s="2"/>
      <c r="J37" s="2"/>
      <c r="K37" s="2"/>
      <c r="L37" s="2"/>
      <c r="M37" s="2"/>
      <c r="N37" s="2"/>
    </row>
    <row r="38" spans="1:14">
      <c r="A38" s="2"/>
      <c r="B38" s="2"/>
      <c r="C38" s="2"/>
      <c r="D38" s="2"/>
      <c r="E38" s="2"/>
      <c r="F38" s="2"/>
      <c r="G38" s="2"/>
      <c r="H38" s="2"/>
      <c r="I38" s="2"/>
      <c r="J38" s="2"/>
      <c r="K38" s="2"/>
      <c r="L38" s="2"/>
      <c r="M38" s="2"/>
      <c r="N38" s="2"/>
    </row>
    <row r="39" spans="1:14">
      <c r="A39" s="2"/>
      <c r="B39" s="2"/>
      <c r="C39" s="2"/>
      <c r="D39" s="2"/>
      <c r="E39" s="2"/>
      <c r="F39" s="2"/>
      <c r="G39" s="2"/>
      <c r="H39" s="2"/>
      <c r="I39" s="2"/>
      <c r="J39" s="2"/>
      <c r="K39" s="2"/>
      <c r="L39" s="2"/>
      <c r="M39" s="2"/>
      <c r="N39" s="2"/>
    </row>
    <row r="40" spans="1:14">
      <c r="A40" s="2"/>
      <c r="B40" s="2"/>
      <c r="C40" s="2"/>
      <c r="D40" s="2"/>
      <c r="E40" s="2"/>
      <c r="F40" s="2"/>
      <c r="G40" s="2"/>
      <c r="H40" s="2"/>
      <c r="I40" s="2"/>
      <c r="J40" s="2"/>
      <c r="K40" s="2"/>
      <c r="L40" s="2"/>
      <c r="M40" s="2"/>
      <c r="N40" s="2"/>
    </row>
  </sheetData>
  <mergeCells count="3">
    <mergeCell ref="A1:H2"/>
    <mergeCell ref="A22:E22"/>
    <mergeCell ref="A23:E26"/>
  </mergeCells>
  <phoneticPr fontId="10" type="noConversion"/>
  <conditionalFormatting sqref="B18:D18">
    <cfRule type="expression" dxfId="1" priority="1">
      <formula>B18&lt;0</formula>
    </cfRule>
    <cfRule type="expression" dxfId="0" priority="2">
      <formula>B18&gt;0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0"/>
  <sheetViews>
    <sheetView workbookViewId="0">
      <selection sqref="A1:H2"/>
    </sheetView>
  </sheetViews>
  <sheetFormatPr baseColWidth="10" defaultColWidth="8.83203125" defaultRowHeight="14"/>
  <cols>
    <col min="1" max="1" width="14" customWidth="1"/>
    <col min="2" max="2" width="44" customWidth="1"/>
    <col min="3" max="3" width="14" customWidth="1"/>
    <col min="4" max="4" width="16" customWidth="1"/>
    <col min="5" max="5" width="24" customWidth="1"/>
    <col min="6" max="6" width="40" customWidth="1"/>
    <col min="7" max="7" width="22" customWidth="1"/>
    <col min="8" max="8" width="34" customWidth="1"/>
  </cols>
  <sheetData>
    <row r="1" spans="1:8" ht="37.25" customHeight="1">
      <c r="A1" s="17" t="s">
        <v>283</v>
      </c>
      <c r="B1" s="17"/>
      <c r="C1" s="17"/>
      <c r="D1" s="17"/>
      <c r="E1" s="17"/>
      <c r="F1" s="17"/>
      <c r="G1" s="17"/>
      <c r="H1" s="17"/>
    </row>
    <row r="2" spans="1:8" ht="37.25" customHeight="1">
      <c r="A2" s="17"/>
      <c r="B2" s="17"/>
      <c r="C2" s="17"/>
      <c r="D2" s="17"/>
      <c r="E2" s="17"/>
      <c r="F2" s="17"/>
      <c r="G2" s="17"/>
      <c r="H2" s="17"/>
    </row>
    <row r="3" spans="1:8">
      <c r="A3" s="2"/>
      <c r="B3" s="2"/>
      <c r="C3" s="2"/>
      <c r="D3" s="2"/>
      <c r="E3" s="2"/>
      <c r="F3" s="2"/>
      <c r="G3" s="2"/>
      <c r="H3" s="2"/>
    </row>
    <row r="4" spans="1:8" ht="16">
      <c r="A4" s="1" t="s">
        <v>71</v>
      </c>
      <c r="B4" s="1" t="s">
        <v>284</v>
      </c>
      <c r="C4" s="1" t="s">
        <v>285</v>
      </c>
      <c r="D4" s="1" t="s">
        <v>286</v>
      </c>
      <c r="E4" s="1" t="s">
        <v>287</v>
      </c>
      <c r="F4" s="1" t="s">
        <v>288</v>
      </c>
      <c r="G4" s="1" t="s">
        <v>289</v>
      </c>
      <c r="H4" s="1" t="s">
        <v>290</v>
      </c>
    </row>
    <row r="5" spans="1:8" ht="30">
      <c r="A5" s="2" t="s">
        <v>291</v>
      </c>
      <c r="B5" s="2" t="s">
        <v>292</v>
      </c>
      <c r="C5" s="3" t="s">
        <v>293</v>
      </c>
      <c r="D5" s="6">
        <v>0</v>
      </c>
      <c r="E5" s="2" t="s">
        <v>294</v>
      </c>
      <c r="F5" s="2" t="s">
        <v>295</v>
      </c>
      <c r="G5" s="2" t="s">
        <v>296</v>
      </c>
      <c r="H5" s="2" t="s">
        <v>297</v>
      </c>
    </row>
    <row r="6" spans="1:8" ht="30">
      <c r="A6" s="2" t="s">
        <v>298</v>
      </c>
      <c r="B6" s="2" t="s">
        <v>299</v>
      </c>
      <c r="C6" s="3" t="s">
        <v>293</v>
      </c>
      <c r="D6" s="6">
        <v>0</v>
      </c>
      <c r="E6" s="2" t="s">
        <v>294</v>
      </c>
      <c r="F6" s="2" t="s">
        <v>300</v>
      </c>
      <c r="G6" s="2" t="s">
        <v>301</v>
      </c>
      <c r="H6" s="2" t="s">
        <v>302</v>
      </c>
    </row>
    <row r="7" spans="1:8" ht="30">
      <c r="A7" s="2" t="s">
        <v>303</v>
      </c>
      <c r="B7" s="2" t="s">
        <v>304</v>
      </c>
      <c r="C7" s="3" t="s">
        <v>293</v>
      </c>
      <c r="D7" s="6">
        <v>0</v>
      </c>
      <c r="E7" s="2" t="s">
        <v>305</v>
      </c>
      <c r="F7" s="2" t="s">
        <v>306</v>
      </c>
      <c r="G7" s="2" t="s">
        <v>307</v>
      </c>
      <c r="H7" s="2" t="s">
        <v>308</v>
      </c>
    </row>
    <row r="8" spans="1:8" ht="30">
      <c r="A8" s="2" t="s">
        <v>303</v>
      </c>
      <c r="B8" s="2" t="s">
        <v>309</v>
      </c>
      <c r="C8" s="3" t="s">
        <v>293</v>
      </c>
      <c r="D8" s="6">
        <v>0</v>
      </c>
      <c r="E8" s="2" t="s">
        <v>305</v>
      </c>
      <c r="F8" s="2" t="s">
        <v>310</v>
      </c>
      <c r="G8" s="2" t="s">
        <v>311</v>
      </c>
      <c r="H8" s="2" t="s">
        <v>312</v>
      </c>
    </row>
    <row r="9" spans="1:8" ht="15">
      <c r="A9" s="2" t="s">
        <v>303</v>
      </c>
      <c r="B9" s="2" t="s">
        <v>313</v>
      </c>
      <c r="C9" s="3" t="s">
        <v>293</v>
      </c>
      <c r="D9" s="6">
        <v>0</v>
      </c>
      <c r="E9" s="2" t="s">
        <v>314</v>
      </c>
      <c r="F9" s="2" t="s">
        <v>315</v>
      </c>
      <c r="G9" s="2" t="s">
        <v>311</v>
      </c>
      <c r="H9" s="2" t="s">
        <v>312</v>
      </c>
    </row>
    <row r="10" spans="1:8" ht="15">
      <c r="A10" s="2" t="s">
        <v>316</v>
      </c>
      <c r="B10" s="2" t="s">
        <v>317</v>
      </c>
      <c r="C10" s="3" t="s">
        <v>293</v>
      </c>
      <c r="D10" s="6">
        <v>0</v>
      </c>
      <c r="E10" s="2" t="s">
        <v>318</v>
      </c>
      <c r="F10" s="2" t="s">
        <v>319</v>
      </c>
      <c r="G10" s="2" t="s">
        <v>320</v>
      </c>
      <c r="H10" s="2" t="s">
        <v>321</v>
      </c>
    </row>
    <row r="11" spans="1:8" ht="15">
      <c r="A11" s="2" t="s">
        <v>316</v>
      </c>
      <c r="B11" s="2" t="s">
        <v>322</v>
      </c>
      <c r="C11" s="3" t="s">
        <v>293</v>
      </c>
      <c r="D11" s="6">
        <v>0</v>
      </c>
      <c r="E11" s="2" t="s">
        <v>323</v>
      </c>
      <c r="F11" s="2" t="s">
        <v>324</v>
      </c>
      <c r="G11" s="2" t="s">
        <v>325</v>
      </c>
      <c r="H11" s="2" t="s">
        <v>326</v>
      </c>
    </row>
    <row r="12" spans="1:8" ht="15">
      <c r="A12" s="2" t="s">
        <v>327</v>
      </c>
      <c r="B12" s="2" t="s">
        <v>328</v>
      </c>
      <c r="C12" s="3" t="s">
        <v>293</v>
      </c>
      <c r="D12" s="6">
        <v>0</v>
      </c>
      <c r="E12" s="2" t="s">
        <v>329</v>
      </c>
      <c r="F12" s="2" t="s">
        <v>330</v>
      </c>
      <c r="G12" s="2" t="s">
        <v>331</v>
      </c>
      <c r="H12" s="2"/>
    </row>
    <row r="13" spans="1:8" ht="30">
      <c r="A13" s="2" t="s">
        <v>332</v>
      </c>
      <c r="B13" s="2" t="s">
        <v>333</v>
      </c>
      <c r="C13" s="3" t="s">
        <v>95</v>
      </c>
      <c r="D13" s="6">
        <v>0</v>
      </c>
      <c r="E13" s="2" t="s">
        <v>294</v>
      </c>
      <c r="F13" s="2" t="s">
        <v>334</v>
      </c>
      <c r="G13" s="2" t="s">
        <v>335</v>
      </c>
      <c r="H13" s="2" t="s">
        <v>336</v>
      </c>
    </row>
    <row r="14" spans="1:8">
      <c r="A14" s="2"/>
      <c r="B14" s="2"/>
      <c r="C14" s="2"/>
      <c r="D14" s="2"/>
      <c r="E14" s="2"/>
      <c r="F14" s="2"/>
      <c r="G14" s="2"/>
      <c r="H14" s="2"/>
    </row>
    <row r="15" spans="1:8" ht="15">
      <c r="A15" s="18" t="s">
        <v>337</v>
      </c>
      <c r="B15" s="18"/>
      <c r="C15" s="18"/>
      <c r="D15" s="18"/>
      <c r="E15" s="18"/>
      <c r="F15" s="18"/>
      <c r="G15" s="18"/>
      <c r="H15" s="18"/>
    </row>
    <row r="16" spans="1:8">
      <c r="A16" s="19" t="s">
        <v>338</v>
      </c>
      <c r="B16" s="19"/>
      <c r="C16" s="19"/>
      <c r="D16" s="19"/>
      <c r="E16" s="19"/>
      <c r="F16" s="19"/>
      <c r="G16" s="19"/>
      <c r="H16" s="19"/>
    </row>
    <row r="17" spans="1:8">
      <c r="A17" s="19"/>
      <c r="B17" s="19"/>
      <c r="C17" s="19"/>
      <c r="D17" s="19"/>
      <c r="E17" s="19"/>
      <c r="F17" s="19"/>
      <c r="G17" s="19"/>
      <c r="H17" s="19"/>
    </row>
    <row r="18" spans="1:8">
      <c r="A18" s="19"/>
      <c r="B18" s="19"/>
      <c r="C18" s="19"/>
      <c r="D18" s="19"/>
      <c r="E18" s="19"/>
      <c r="F18" s="19"/>
      <c r="G18" s="19"/>
      <c r="H18" s="19"/>
    </row>
    <row r="19" spans="1:8">
      <c r="A19" s="19"/>
      <c r="B19" s="19"/>
      <c r="C19" s="19"/>
      <c r="D19" s="19"/>
      <c r="E19" s="19"/>
      <c r="F19" s="19"/>
      <c r="G19" s="19"/>
      <c r="H19" s="19"/>
    </row>
    <row r="20" spans="1:8">
      <c r="A20" s="19"/>
      <c r="B20" s="19"/>
      <c r="C20" s="19"/>
      <c r="D20" s="19"/>
      <c r="E20" s="19"/>
      <c r="F20" s="19"/>
      <c r="G20" s="19"/>
      <c r="H20" s="19"/>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2"/>
    </row>
    <row r="25" spans="1:8">
      <c r="A25" s="2"/>
      <c r="B25" s="2"/>
      <c r="C25" s="2"/>
      <c r="D25" s="2"/>
      <c r="E25" s="2"/>
      <c r="F25" s="2"/>
      <c r="G25" s="2"/>
      <c r="H25" s="2"/>
    </row>
    <row r="26" spans="1:8">
      <c r="A26" s="2"/>
      <c r="B26" s="2"/>
      <c r="C26" s="2"/>
      <c r="D26" s="2"/>
      <c r="E26" s="2"/>
      <c r="F26" s="2"/>
      <c r="G26" s="2"/>
      <c r="H26" s="2"/>
    </row>
    <row r="27" spans="1:8">
      <c r="A27" s="2"/>
      <c r="B27" s="2"/>
      <c r="C27" s="2"/>
      <c r="D27" s="2"/>
      <c r="E27" s="2"/>
      <c r="F27" s="2"/>
      <c r="G27" s="2"/>
      <c r="H27" s="2"/>
    </row>
    <row r="28" spans="1:8">
      <c r="A28" s="2"/>
      <c r="B28" s="2"/>
      <c r="C28" s="2"/>
      <c r="D28" s="2"/>
      <c r="E28" s="2"/>
      <c r="F28" s="2"/>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2"/>
      <c r="C34" s="2"/>
      <c r="D34" s="2"/>
      <c r="E34" s="2"/>
      <c r="F34" s="2"/>
      <c r="G34" s="2"/>
      <c r="H34" s="2"/>
    </row>
    <row r="35" spans="1:8">
      <c r="A35" s="2"/>
      <c r="B35" s="2"/>
      <c r="C35" s="2"/>
      <c r="D35" s="2"/>
      <c r="E35" s="2"/>
      <c r="F35" s="2"/>
      <c r="G35" s="2"/>
      <c r="H35" s="2"/>
    </row>
    <row r="36" spans="1:8">
      <c r="A36" s="2"/>
      <c r="B36" s="2"/>
      <c r="C36" s="2"/>
      <c r="D36" s="2"/>
      <c r="E36" s="2"/>
      <c r="F36" s="2"/>
      <c r="G36" s="2"/>
      <c r="H36" s="2"/>
    </row>
    <row r="37" spans="1:8">
      <c r="A37" s="2"/>
      <c r="B37" s="2"/>
      <c r="C37" s="2"/>
      <c r="D37" s="2"/>
      <c r="E37" s="2"/>
      <c r="F37" s="2"/>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sheetData>
  <mergeCells count="3">
    <mergeCell ref="A1:H2"/>
    <mergeCell ref="A15:H15"/>
    <mergeCell ref="A16:H20"/>
  </mergeCells>
  <phoneticPr fontId="10" type="noConversion"/>
  <dataValidations count="1">
    <dataValidation type="list" sqref="C5:C13" xr:uid="{00000000-0002-0000-0700-000000000000}">
      <formula1>"확인 필요,대상,비대상,면제 가능,전문가 확인"</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워크시트</vt:lpstr>
      </vt:variant>
      <vt:variant>
        <vt:i4>8</vt:i4>
      </vt:variant>
    </vt:vector>
  </HeadingPairs>
  <TitlesOfParts>
    <vt:vector size="8" baseType="lpstr">
      <vt:lpstr>00_사용안내</vt:lpstr>
      <vt:lpstr>01_기본입력</vt:lpstr>
      <vt:lpstr>02_개발_양산</vt:lpstr>
      <vt:lpstr>03_수입원가</vt:lpstr>
      <vt:lpstr>04_판매비용</vt:lpstr>
      <vt:lpstr>05_손익분석</vt:lpstr>
      <vt:lpstr>06_시나리오</vt:lpstr>
      <vt:lpstr>07_법정비용체크</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Ihn Gunn</cp:lastModifiedBy>
  <dcterms:created xsi:type="dcterms:W3CDTF">2026-08-13T08:42:33Z</dcterms:created>
  <dcterms:modified xsi:type="dcterms:W3CDTF">2026-08-13T08:42:33Z</dcterms:modified>
</cp:coreProperties>
</file>